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Chart B" sheetId="1" r:id="rId1"/>
  </sheets>
  <externalReferences>
    <externalReference r:id="rId4"/>
  </externalReferences>
  <definedNames>
    <definedName name="_Order1" hidden="1">255</definedName>
    <definedName name="_Order2" hidden="1">255</definedName>
    <definedName name="_Sort" hidden="1">'Chart B'!#REF!</definedName>
    <definedName name="_xlnm.Print_Area" localSheetId="0">'Chart B'!$B$11:$L$144</definedName>
    <definedName name="_xlnm.Print_Titles" localSheetId="0">'Chart B'!$1:$10</definedName>
  </definedNames>
  <calcPr fullCalcOnLoad="1"/>
</workbook>
</file>

<file path=xl/comments1.xml><?xml version="1.0" encoding="utf-8"?>
<comments xmlns="http://schemas.openxmlformats.org/spreadsheetml/2006/main">
  <authors>
    <author>LEEC</author>
  </authors>
  <commentList>
    <comment ref="A79" authorId="0">
      <text>
        <r>
          <rPr>
            <b/>
            <sz val="8"/>
            <rFont val="Tahoma"/>
            <family val="0"/>
          </rPr>
          <t>LEEC:</t>
        </r>
        <r>
          <rPr>
            <sz val="8"/>
            <rFont val="Tahoma"/>
            <family val="0"/>
          </rPr>
          <t xml:space="preserve">
This fund was changed from 6775 to 6763. Fund 6775 is Waterford Landscape a non AB8 Entitiy.  The direct credit amount decreased by ($109.00). This Resulted in a $107.40 reduction in administrative cost.</t>
        </r>
      </text>
    </comment>
    <comment ref="K96" authorId="0">
      <text>
        <r>
          <rPr>
            <b/>
            <sz val="8"/>
            <rFont val="Tahoma"/>
            <family val="0"/>
          </rPr>
          <t>LEEC:</t>
        </r>
        <r>
          <rPr>
            <sz val="8"/>
            <rFont val="Tahoma"/>
            <family val="0"/>
          </rPr>
          <t xml:space="preserve">
This number was positive when the notification letters and the agenda item went out.  The number should have been negative.  The amount apportioned to the County Departments will be a little bit less than what is on the agenda item for the 2010-11 Cost Calculation.</t>
        </r>
      </text>
    </comment>
  </commentList>
</comments>
</file>

<file path=xl/sharedStrings.xml><?xml version="1.0" encoding="utf-8"?>
<sst xmlns="http://schemas.openxmlformats.org/spreadsheetml/2006/main" count="354" uniqueCount="347">
  <si>
    <t xml:space="preserve">STANISLAUS COUNTY </t>
  </si>
  <si>
    <t xml:space="preserve">PROPERTY TAX ADMINISTRATION COST ALLOCATION     </t>
  </si>
  <si>
    <t>County Gen</t>
  </si>
  <si>
    <t>CHART    B</t>
  </si>
  <si>
    <t>Schools</t>
  </si>
  <si>
    <t>FISCAL YEAR 2009/2010 COSTS</t>
  </si>
  <si>
    <t>Cities</t>
  </si>
  <si>
    <t>FISCAL YEAR 2010/2011 ALLOCATION PERCENTAGES</t>
  </si>
  <si>
    <t>Redevelopment</t>
  </si>
  <si>
    <t>Special Districts</t>
  </si>
  <si>
    <t>Net AB8</t>
  </si>
  <si>
    <t>Unitary &amp;</t>
  </si>
  <si>
    <t>Sales Tax</t>
  </si>
  <si>
    <t>VLF Swap</t>
  </si>
  <si>
    <t>Adjusted Net</t>
  </si>
  <si>
    <t>Admin. Cost</t>
  </si>
  <si>
    <t>Admin Cost</t>
  </si>
  <si>
    <t>Adjusted</t>
  </si>
  <si>
    <t>Total</t>
  </si>
  <si>
    <t>Code</t>
  </si>
  <si>
    <t>Description</t>
  </si>
  <si>
    <t>2010/2011</t>
  </si>
  <si>
    <t>Operating</t>
  </si>
  <si>
    <t>Triple Flip</t>
  </si>
  <si>
    <t>W/ Growth</t>
  </si>
  <si>
    <t>Apportionment</t>
  </si>
  <si>
    <t>Less</t>
  </si>
  <si>
    <t>Direct</t>
  </si>
  <si>
    <t>Administrative</t>
  </si>
  <si>
    <t>DC</t>
  </si>
  <si>
    <t>Allocation</t>
  </si>
  <si>
    <t>Non-Unitary</t>
  </si>
  <si>
    <t>W/ True-up</t>
  </si>
  <si>
    <t>Adjustment</t>
  </si>
  <si>
    <t>Revenue</t>
  </si>
  <si>
    <t>Factors</t>
  </si>
  <si>
    <t>Offsets</t>
  </si>
  <si>
    <t>Credit</t>
  </si>
  <si>
    <t>Cost</t>
  </si>
  <si>
    <t>AC</t>
  </si>
  <si>
    <t>Exceeds</t>
  </si>
  <si>
    <t>Fund</t>
  </si>
  <si>
    <t xml:space="preserve">A+C  </t>
  </si>
  <si>
    <t>B</t>
  </si>
  <si>
    <t>D</t>
  </si>
  <si>
    <t>E</t>
  </si>
  <si>
    <t>F</t>
  </si>
  <si>
    <t>G</t>
  </si>
  <si>
    <t>H</t>
  </si>
  <si>
    <t>I</t>
  </si>
  <si>
    <t>j</t>
  </si>
  <si>
    <t>00010</t>
  </si>
  <si>
    <t>COUNTY-GENERAL FUND</t>
  </si>
  <si>
    <t>00100</t>
  </si>
  <si>
    <t>CO SUPT OF SCHOOLS</t>
  </si>
  <si>
    <t>00500</t>
  </si>
  <si>
    <t>COUNTY FIRE SERVICE</t>
  </si>
  <si>
    <t>06320</t>
  </si>
  <si>
    <t>CITY  OF CERES</t>
  </si>
  <si>
    <t>06321</t>
  </si>
  <si>
    <t>CITY OF HUGHSON</t>
  </si>
  <si>
    <t>06322</t>
  </si>
  <si>
    <t>CITY  OF MODESTO</t>
  </si>
  <si>
    <t>06323</t>
  </si>
  <si>
    <t>CITY OF NEWMAN</t>
  </si>
  <si>
    <t>06324</t>
  </si>
  <si>
    <t>CITY  OF OAKDALE</t>
  </si>
  <si>
    <t>06325</t>
  </si>
  <si>
    <t>CITY  OF PATTERSON</t>
  </si>
  <si>
    <t>06326</t>
  </si>
  <si>
    <t>CITY  OF RIVERBANK</t>
  </si>
  <si>
    <t>06327</t>
  </si>
  <si>
    <t>CITY  OF TURLOCK</t>
  </si>
  <si>
    <t>06328</t>
  </si>
  <si>
    <t>CITY OF WATERFORD</t>
  </si>
  <si>
    <t>10000</t>
  </si>
  <si>
    <t>HILLS FERRY CEMETERY</t>
  </si>
  <si>
    <t>10050</t>
  </si>
  <si>
    <t>KNIGHTS FERRY CEMETERY</t>
  </si>
  <si>
    <t>10100</t>
  </si>
  <si>
    <t>PATTERSON CEMETERY</t>
  </si>
  <si>
    <t>10150</t>
  </si>
  <si>
    <t>COUNTY RDA  AREA 1 - SALIDA</t>
  </si>
  <si>
    <t>10200</t>
  </si>
  <si>
    <t>COUNTY RDA AREA 2 - EYEFIVE</t>
  </si>
  <si>
    <t>10250</t>
  </si>
  <si>
    <t>COUNTY RDA AREA 4 - EMPIRE</t>
  </si>
  <si>
    <t>10300</t>
  </si>
  <si>
    <t>COUNTY RDA AREA 5 - SEVENTH</t>
  </si>
  <si>
    <t>10350</t>
  </si>
  <si>
    <t>COUNTY RDA AREA 6 - SHACKELFORD</t>
  </si>
  <si>
    <t>10400</t>
  </si>
  <si>
    <t>COUNTY RDA AREA 7 - GRAYSON</t>
  </si>
  <si>
    <t>10450</t>
  </si>
  <si>
    <t>COUNTY RDA AREA 8 - KEYES</t>
  </si>
  <si>
    <t>10500</t>
  </si>
  <si>
    <t>COUNTY RDA AREA 9 - AIRPORT</t>
  </si>
  <si>
    <t>10550</t>
  </si>
  <si>
    <t>COUNTY RDA AREA 10 - DENAIR</t>
  </si>
  <si>
    <t>10600</t>
  </si>
  <si>
    <t>COUNTY RDA AREA 11 - HICKMAN</t>
  </si>
  <si>
    <t>10650</t>
  </si>
  <si>
    <t>COUNTY RDA AREA 13 - VALLEY HOME</t>
  </si>
  <si>
    <t>10700</t>
  </si>
  <si>
    <t>COUNTY RDA AREA 14 - BUTTE GLENN</t>
  </si>
  <si>
    <t>10750</t>
  </si>
  <si>
    <t>COUNTY RDA AREA 15 - CROWS LANDING</t>
  </si>
  <si>
    <t>10800</t>
  </si>
  <si>
    <t>COUNTY RDA AREA 16 - SHELL</t>
  </si>
  <si>
    <t>10850</t>
  </si>
  <si>
    <t>COUNTY RDA AREA 17 - MONTEREY</t>
  </si>
  <si>
    <t>11650</t>
  </si>
  <si>
    <t>DENAIR COMMUNITY SERVICES DISTRICT</t>
  </si>
  <si>
    <t>11700</t>
  </si>
  <si>
    <t>GRAYSON COMMUNITY SERVICES DISTRICT</t>
  </si>
  <si>
    <t>11750</t>
  </si>
  <si>
    <t>HIGHWAY VILLAGE CSD (CITY OF MODESTO)</t>
  </si>
  <si>
    <t>11800</t>
  </si>
  <si>
    <t>KEYES COMMUNITY SERVICES DISTRICT</t>
  </si>
  <si>
    <t>11850</t>
  </si>
  <si>
    <t>KNIGHTS FERRY COMMUNITY SERVICES DISTRICT</t>
  </si>
  <si>
    <t>12000</t>
  </si>
  <si>
    <t>WATERFORD COMMUNITY SERVICES DISTRICT</t>
  </si>
  <si>
    <t>12050</t>
  </si>
  <si>
    <t>WESTLEY COMMUNITY SERVICES DISTRICT</t>
  </si>
  <si>
    <t>12100</t>
  </si>
  <si>
    <t>COUNTY SERVICE AREA 1- FAIRVIEW TRACT</t>
  </si>
  <si>
    <t>12900</t>
  </si>
  <si>
    <t>BURBANK-PARADISE FIRE</t>
  </si>
  <si>
    <t>12950</t>
  </si>
  <si>
    <t>STAN CONSOL FIRE PRO DIST</t>
  </si>
  <si>
    <t>13000</t>
  </si>
  <si>
    <t>CERES FIRE</t>
  </si>
  <si>
    <t>13050</t>
  </si>
  <si>
    <t>DENAIR FIRE</t>
  </si>
  <si>
    <t>13150</t>
  </si>
  <si>
    <t>HUGHSON FIRE</t>
  </si>
  <si>
    <t>13200</t>
  </si>
  <si>
    <t>INDUSTRIAL FIRE</t>
  </si>
  <si>
    <t>13250</t>
  </si>
  <si>
    <t>KEYES FIRE</t>
  </si>
  <si>
    <t>13400</t>
  </si>
  <si>
    <t>MOUNTAIN VIEW FIRE</t>
  </si>
  <si>
    <t>13450</t>
  </si>
  <si>
    <t>OAKDALE FIRE</t>
  </si>
  <si>
    <t>13550</t>
  </si>
  <si>
    <t>SALIDA FIRE</t>
  </si>
  <si>
    <t>13600</t>
  </si>
  <si>
    <t>TURLOCK FIRE</t>
  </si>
  <si>
    <t>13750</t>
  </si>
  <si>
    <t>WESTPORT FIRE</t>
  </si>
  <si>
    <t>13800</t>
  </si>
  <si>
    <t>WEST STANISLAUS FIRE</t>
  </si>
  <si>
    <t>13850</t>
  </si>
  <si>
    <t>WOODLAND AVE FIRE</t>
  </si>
  <si>
    <t>13950</t>
  </si>
  <si>
    <t>PATTERSON HOSPITAL DISTRICT</t>
  </si>
  <si>
    <t>14000</t>
  </si>
  <si>
    <t>WESTSIDE HOSPITAL DISTRICT</t>
  </si>
  <si>
    <t>14050</t>
  </si>
  <si>
    <t>AIRPORT NEIGHBORHOOD LIGHT</t>
  </si>
  <si>
    <t>14150</t>
  </si>
  <si>
    <t>COUNTRY CLUB ESTATES LIGHTING</t>
  </si>
  <si>
    <t>14200</t>
  </si>
  <si>
    <t>CROWS LANDING LIGHTING</t>
  </si>
  <si>
    <t>14300</t>
  </si>
  <si>
    <t>DENAIR LIGHTING</t>
  </si>
  <si>
    <t>14350</t>
  </si>
  <si>
    <t>EMPIRE LIGHTING</t>
  </si>
  <si>
    <t>14400</t>
  </si>
  <si>
    <t>FAIRVIEW TRACT LIGHTING</t>
  </si>
  <si>
    <t>14800</t>
  </si>
  <si>
    <t>MANCINI PARK LIGHTING</t>
  </si>
  <si>
    <t>14850</t>
  </si>
  <si>
    <t>MONTEREY PARK LIGHTING</t>
  </si>
  <si>
    <t>15000</t>
  </si>
  <si>
    <t>OLYMPIC TRACT LIGHTING</t>
  </si>
  <si>
    <t>15200</t>
  </si>
  <si>
    <t>RICHLAND TRACT LIGHTING</t>
  </si>
  <si>
    <t>15350</t>
  </si>
  <si>
    <t>SALIDA LIGHTING</t>
  </si>
  <si>
    <t>15600</t>
  </si>
  <si>
    <t>SUNSET OAKS LIGHTING</t>
  </si>
  <si>
    <t>15650</t>
  </si>
  <si>
    <t>SYLVAN VILLAGE NO 2 LIGHTING</t>
  </si>
  <si>
    <t>15700</t>
  </si>
  <si>
    <t>TEMPO PARK LIGHTING</t>
  </si>
  <si>
    <t>15750</t>
  </si>
  <si>
    <t>WATERFORD LIGHTING</t>
  </si>
  <si>
    <t>15950</t>
  </si>
  <si>
    <t>EASTSIDE MOSQUITO ABATEMENT</t>
  </si>
  <si>
    <t>16000</t>
  </si>
  <si>
    <t>TURLOCK MOSQUITO ABATEMENT</t>
  </si>
  <si>
    <t>16250</t>
  </si>
  <si>
    <t>CENTRAL IRRIGATION DISTRICT</t>
  </si>
  <si>
    <t>16300</t>
  </si>
  <si>
    <t>OAKDALE IRRIGATION DISTRICT</t>
  </si>
  <si>
    <t>16350</t>
  </si>
  <si>
    <t>TURLOCK IRRIGATION DISTRICT</t>
  </si>
  <si>
    <t>16400</t>
  </si>
  <si>
    <t>WEST STANISLAUS IRRIGATION DISTRICT</t>
  </si>
  <si>
    <t>16450</t>
  </si>
  <si>
    <t>STORM DRAIN NO 1</t>
  </si>
  <si>
    <t>16700</t>
  </si>
  <si>
    <t>STORM DRAIN NO 6</t>
  </si>
  <si>
    <t>16800</t>
  </si>
  <si>
    <t>STORM DRAIN NO 8</t>
  </si>
  <si>
    <t>16900</t>
  </si>
  <si>
    <t>STORM DRAIN NO 10</t>
  </si>
  <si>
    <t>16950</t>
  </si>
  <si>
    <t>SHERWOOD FOREST DRAIN</t>
  </si>
  <si>
    <t>17050</t>
  </si>
  <si>
    <t>EAST STANISLAUS RESOURCE CONSERVATION</t>
  </si>
  <si>
    <t>17100</t>
  </si>
  <si>
    <t>RECLAMATION DISTRICT NO 2063</t>
  </si>
  <si>
    <t>17150</t>
  </si>
  <si>
    <t>RECLAMATION DIST NO 2091</t>
  </si>
  <si>
    <t>17200</t>
  </si>
  <si>
    <t>WEST STANISLAUS RESOURCE CONSERVATION</t>
  </si>
  <si>
    <t>17550</t>
  </si>
  <si>
    <t>EMPIRE SANITARY</t>
  </si>
  <si>
    <t>17600</t>
  </si>
  <si>
    <t>SALIDA SANITARY</t>
  </si>
  <si>
    <t>8B01</t>
  </si>
  <si>
    <t>17700</t>
  </si>
  <si>
    <t>CHATOM ELEM-GEN</t>
  </si>
  <si>
    <t>17750</t>
  </si>
  <si>
    <t>ERAF</t>
  </si>
  <si>
    <t>8D01</t>
  </si>
  <si>
    <t>17800</t>
  </si>
  <si>
    <t>EMPIRE ELEM-GEN</t>
  </si>
  <si>
    <t>8F01</t>
  </si>
  <si>
    <t>17900</t>
  </si>
  <si>
    <t>HART RANSOM-GEN</t>
  </si>
  <si>
    <t>8I01</t>
  </si>
  <si>
    <t>18050</t>
  </si>
  <si>
    <t>KEYES ELEM-GEN</t>
  </si>
  <si>
    <t>18200</t>
  </si>
  <si>
    <t>MODESTO ELEM GEN</t>
  </si>
  <si>
    <t>8N01</t>
  </si>
  <si>
    <t>18300</t>
  </si>
  <si>
    <t>PARADISE ELEM-GEN</t>
  </si>
  <si>
    <t>8R01</t>
  </si>
  <si>
    <t>18450</t>
  </si>
  <si>
    <t>SALIDA ELEM-GEN</t>
  </si>
  <si>
    <t>8S01</t>
  </si>
  <si>
    <t>18500</t>
  </si>
  <si>
    <t>SHILOH ELEM-GEN</t>
  </si>
  <si>
    <t>8T01</t>
  </si>
  <si>
    <t>18550</t>
  </si>
  <si>
    <t>STANISLAUS ELEM-GEN</t>
  </si>
  <si>
    <t>8U01</t>
  </si>
  <si>
    <t>18600</t>
  </si>
  <si>
    <t>SYLVAN ELEM-GEN</t>
  </si>
  <si>
    <t>18850</t>
  </si>
  <si>
    <t>MODESTO HIGH-GEN</t>
  </si>
  <si>
    <t>8A01</t>
  </si>
  <si>
    <t>19000</t>
  </si>
  <si>
    <t>CERES UNIFIED-GEN</t>
  </si>
  <si>
    <t>8C01</t>
  </si>
  <si>
    <t>19050</t>
  </si>
  <si>
    <t>DENAIR UNIFIED-GEN</t>
  </si>
  <si>
    <t>8H01</t>
  </si>
  <si>
    <t>19100</t>
  </si>
  <si>
    <t>HUGHSON UNIFIED SCHOOL DISTRICT-GEN</t>
  </si>
  <si>
    <t>8E01</t>
  </si>
  <si>
    <t>19150</t>
  </si>
  <si>
    <t>HUGHSON(GRATTON) UNIFIED SCHOOL DISTRICT-GEN</t>
  </si>
  <si>
    <t>8G01</t>
  </si>
  <si>
    <t>19200</t>
  </si>
  <si>
    <t>HUGHSON(HICKMAN) UNIFIED SCHOOL DISTRICT-GEN</t>
  </si>
  <si>
    <t>8K01</t>
  </si>
  <si>
    <t>19250</t>
  </si>
  <si>
    <t>HUGHSON(LA GRANGE) UNIFIED SCHOOL DISTRICT-GEN</t>
  </si>
  <si>
    <t>8Q01</t>
  </si>
  <si>
    <t>19300</t>
  </si>
  <si>
    <t>HUGHSON(ROBERTS FERRY) UNIFIED SCHOOL DISTRICT-GEN</t>
  </si>
  <si>
    <t>8L01</t>
  </si>
  <si>
    <t>19350</t>
  </si>
  <si>
    <t>NEWMAN-CROWS LANDING UNIFIED SCHOOL DISTRICT-GEN</t>
  </si>
  <si>
    <t>8M01</t>
  </si>
  <si>
    <t>19400</t>
  </si>
  <si>
    <t>OAKDALE UNIFIED SCHOOL DISTRICT-GEN</t>
  </si>
  <si>
    <t>8J01</t>
  </si>
  <si>
    <t>19450</t>
  </si>
  <si>
    <t>OAKDALE(KNIGHTS FERRY) UNIFIED SCHOOL DISTRICT-GEN</t>
  </si>
  <si>
    <t>8Y01</t>
  </si>
  <si>
    <t>19500</t>
  </si>
  <si>
    <t>OAKDALE(VALLEY HOME) UNIFIED SCHOOL DISTRICT-GEN</t>
  </si>
  <si>
    <t>8O01</t>
  </si>
  <si>
    <t>19550</t>
  </si>
  <si>
    <t>PATTERSON UNIFIED SCHOOL DISTRICT-GEN</t>
  </si>
  <si>
    <t>8P01</t>
  </si>
  <si>
    <t>19600</t>
  </si>
  <si>
    <t>RIVERBANK UNIFIED SCHOOL DISTRICT-GEN</t>
  </si>
  <si>
    <t>8V01</t>
  </si>
  <si>
    <t>19625</t>
  </si>
  <si>
    <t>TURLOCK JT(SB1537) UNIFIED SCHOOL DIST - GEN</t>
  </si>
  <si>
    <t>8Z01</t>
  </si>
  <si>
    <t>19650</t>
  </si>
  <si>
    <t>WATERFORD UNIFIED SCHOOL DISTRICT-GEN</t>
  </si>
  <si>
    <t>19700</t>
  </si>
  <si>
    <t>YOSEMITE COMMUNITY COLLEGE DISTRICT-GEN</t>
  </si>
  <si>
    <t>19750</t>
  </si>
  <si>
    <t>COUNTY SCHOOL SERVICE FUND</t>
  </si>
  <si>
    <t>19800</t>
  </si>
  <si>
    <t>SCHOOLS-EQUALIZATION AID</t>
  </si>
  <si>
    <t>19850</t>
  </si>
  <si>
    <t>SCHOOLS-TUITION</t>
  </si>
  <si>
    <t>30000</t>
  </si>
  <si>
    <t>CERES REDEVELOPMENT AGNCY</t>
  </si>
  <si>
    <t>30050</t>
  </si>
  <si>
    <t>CERES AMENDED REDEVELOPMENT AGENCY</t>
  </si>
  <si>
    <t>30100</t>
  </si>
  <si>
    <t>MODESTO REDEVELOPMENT AGENCY</t>
  </si>
  <si>
    <t>30300</t>
  </si>
  <si>
    <t>MODESTO AMENDED REDEVELOPMENT AGENCY</t>
  </si>
  <si>
    <t>30400</t>
  </si>
  <si>
    <t>OAKDALE REDEVELOPMENT AGENCY</t>
  </si>
  <si>
    <t>30500</t>
  </si>
  <si>
    <t>OAKDALE AMENDED REDEVELOPMENT AGENCY</t>
  </si>
  <si>
    <t>30600</t>
  </si>
  <si>
    <t>NEWMAN REDEVELOPMENT AGENCY</t>
  </si>
  <si>
    <t>30800</t>
  </si>
  <si>
    <t>TURLOCK REDEVELOPMENT AGENCY</t>
  </si>
  <si>
    <t>30900</t>
  </si>
  <si>
    <t>TURLOCK AMENDED REDEVELOPMENT AGENCY</t>
  </si>
  <si>
    <t>31000</t>
  </si>
  <si>
    <t>RIVERBANK REDEVELOPMENT AGENCY</t>
  </si>
  <si>
    <t>6779</t>
  </si>
  <si>
    <t>31025</t>
  </si>
  <si>
    <t>RIVERBANK RDA INVESTMENT AMENDMENT NO. 1</t>
  </si>
  <si>
    <t>31100</t>
  </si>
  <si>
    <t>PATTERSON REDEVOPMENT AGENCY</t>
  </si>
  <si>
    <t>31200</t>
  </si>
  <si>
    <t>STAN/CERES REDEVOPMENT AGENCY</t>
  </si>
  <si>
    <t>31300</t>
  </si>
  <si>
    <t>WATERFORD REDEVELOPMENT AGENCY</t>
  </si>
  <si>
    <t>31400</t>
  </si>
  <si>
    <t>HUGHSON REDEVELOPMENT</t>
  </si>
  <si>
    <t>HUGHSON REDEV - 2007 ANNEX</t>
  </si>
  <si>
    <t>Direct Credit to non AB8 entities</t>
  </si>
  <si>
    <t>A+C</t>
  </si>
  <si>
    <t>k:\ac\excel\property tax divisions|ERAF\eraf tax shift for 2010-2011 Rework for County Sub Area 6.xls  Column O</t>
  </si>
  <si>
    <t>k:\ac\excel\property tax division\tax apportionmsnts\ SB2557 Prop Tax Adm Costs\Unitary tax Allocation for Chart B of Cost Calculations of 2009 2010 allocated by 2009 2010 Tax Allocation Factors.xls</t>
  </si>
  <si>
    <t>k:\ac\excel\property tax division\tax apportionments\sb 1096 (Triple Flip etc.)\10-11\10-11 Summary.xls</t>
  </si>
  <si>
    <t>k:\ac\excel\property tax division\direct assessments\fy 2010-11 direct assessment charges.xls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</si>
</sst>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000%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u val="single"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28" fillId="32" borderId="7" applyNumberFormat="0" applyFont="0" applyAlignment="0" applyProtection="0"/>
    <xf numFmtId="0" fontId="42" fillId="27" borderId="8" applyNumberFormat="0" applyAlignment="0" applyProtection="0"/>
    <xf numFmtId="9" fontId="2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18" fillId="0" borderId="0" xfId="0" applyFont="1" applyAlignment="1">
      <alignment horizontal="centerContinuous"/>
    </xf>
    <xf numFmtId="40" fontId="0" fillId="0" borderId="0" xfId="0" applyNumberFormat="1" applyAlignment="1">
      <alignment/>
    </xf>
    <xf numFmtId="8" fontId="19" fillId="0" borderId="0" xfId="0" applyNumberFormat="1" applyFont="1" applyAlignment="1">
      <alignment/>
    </xf>
    <xf numFmtId="0" fontId="20" fillId="0" borderId="10" xfId="0" applyFont="1" applyBorder="1" applyAlignment="1">
      <alignment horizontal="center"/>
    </xf>
    <xf numFmtId="8" fontId="20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40" fontId="21" fillId="0" borderId="0" xfId="0" applyNumberFormat="1" applyFont="1" applyAlignment="1">
      <alignment/>
    </xf>
    <xf numFmtId="0" fontId="20" fillId="0" borderId="11" xfId="0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8" fontId="20" fillId="0" borderId="1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20" fillId="0" borderId="12" xfId="0" applyFont="1" applyBorder="1" applyAlignment="1">
      <alignment horizontal="center"/>
    </xf>
    <xf numFmtId="8" fontId="20" fillId="0" borderId="12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164" fontId="23" fillId="0" borderId="0" xfId="0" applyNumberFormat="1" applyFont="1" applyAlignment="1">
      <alignment/>
    </xf>
    <xf numFmtId="7" fontId="24" fillId="0" borderId="0" xfId="0" applyNumberFormat="1" applyFont="1" applyFill="1" applyBorder="1" applyAlignment="1" applyProtection="1">
      <alignment/>
      <protection/>
    </xf>
    <xf numFmtId="8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22" fillId="0" borderId="0" xfId="0" applyFont="1" applyAlignment="1" quotePrefix="1">
      <alignment horizontal="center"/>
    </xf>
    <xf numFmtId="49" fontId="0" fillId="0" borderId="0" xfId="0" applyNumberFormat="1" applyAlignment="1">
      <alignment/>
    </xf>
    <xf numFmtId="8" fontId="19" fillId="0" borderId="11" xfId="0" applyNumberFormat="1" applyFont="1" applyBorder="1" applyAlignment="1">
      <alignment/>
    </xf>
    <xf numFmtId="165" fontId="19" fillId="0" borderId="10" xfId="0" applyNumberFormat="1" applyFont="1" applyBorder="1" applyAlignment="1">
      <alignment/>
    </xf>
    <xf numFmtId="164" fontId="19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8" fontId="21" fillId="0" borderId="13" xfId="0" applyNumberFormat="1" applyFont="1" applyBorder="1" applyAlignment="1">
      <alignment/>
    </xf>
    <xf numFmtId="164" fontId="21" fillId="0" borderId="13" xfId="0" applyNumberFormat="1" applyFont="1" applyBorder="1" applyAlignment="1">
      <alignment/>
    </xf>
    <xf numFmtId="165" fontId="21" fillId="0" borderId="0" xfId="0" applyNumberFormat="1" applyFont="1" applyAlignment="1">
      <alignment/>
    </xf>
    <xf numFmtId="164" fontId="21" fillId="34" borderId="13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8" fontId="21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ac\Excel\Property%20Tax%20Division\Tax%20Apportionments\SB2557%20Prop%20Tax%20Admin%20Costs\2010-2011\SB2557%20%20Prop%20Tax%20Admin%20Fee%20Cost%20Calculations%20for%202010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ethodology"/>
      <sheetName val="Chart A"/>
      <sheetName val="Chart B"/>
      <sheetName val="Chart C"/>
      <sheetName val="Chart D"/>
      <sheetName val="Chart E"/>
      <sheetName val="Chart F"/>
      <sheetName val="Sheet1"/>
    </sheetNames>
    <sheetDataSet>
      <sheetData sheetId="2">
        <row r="36">
          <cell r="D36">
            <v>7365483.929532137</v>
          </cell>
        </row>
      </sheetData>
      <sheetData sheetId="8">
        <row r="4">
          <cell r="F4" t="str">
            <v>0100</v>
          </cell>
          <cell r="G4">
            <v>93.2</v>
          </cell>
        </row>
        <row r="5">
          <cell r="F5" t="str">
            <v>0101</v>
          </cell>
          <cell r="G5">
            <v>18.6</v>
          </cell>
        </row>
        <row r="6">
          <cell r="F6" t="str">
            <v>1801</v>
          </cell>
          <cell r="G6">
            <v>8.6</v>
          </cell>
        </row>
        <row r="7">
          <cell r="F7" t="str">
            <v>1807</v>
          </cell>
          <cell r="G7">
            <v>27.400000000000002</v>
          </cell>
        </row>
        <row r="8">
          <cell r="F8" t="str">
            <v>1808</v>
          </cell>
          <cell r="G8">
            <v>38.400000000000006</v>
          </cell>
        </row>
        <row r="9">
          <cell r="F9" t="str">
            <v>1809</v>
          </cell>
          <cell r="G9">
            <v>0</v>
          </cell>
        </row>
        <row r="10">
          <cell r="F10" t="str">
            <v>1810</v>
          </cell>
          <cell r="G10">
            <v>1.4000000000000001</v>
          </cell>
        </row>
        <row r="11">
          <cell r="F11" t="str">
            <v>1811</v>
          </cell>
          <cell r="G11">
            <v>4.800000000000001</v>
          </cell>
        </row>
        <row r="12">
          <cell r="F12" t="str">
            <v>1812</v>
          </cell>
          <cell r="G12">
            <v>14.8</v>
          </cell>
        </row>
        <row r="13">
          <cell r="F13" t="str">
            <v>1818</v>
          </cell>
          <cell r="G13">
            <v>0</v>
          </cell>
        </row>
        <row r="14">
          <cell r="F14" t="str">
            <v>1819</v>
          </cell>
          <cell r="G14">
            <v>2.4000000000000004</v>
          </cell>
        </row>
        <row r="15">
          <cell r="F15" t="str">
            <v>1820</v>
          </cell>
          <cell r="G15">
            <v>0</v>
          </cell>
        </row>
        <row r="16">
          <cell r="F16" t="str">
            <v>1822</v>
          </cell>
          <cell r="G16">
            <v>6</v>
          </cell>
        </row>
        <row r="17">
          <cell r="F17" t="str">
            <v>1823</v>
          </cell>
          <cell r="G17">
            <v>6</v>
          </cell>
        </row>
        <row r="18">
          <cell r="F18" t="str">
            <v>1824</v>
          </cell>
          <cell r="G18">
            <v>0</v>
          </cell>
        </row>
        <row r="19">
          <cell r="F19" t="str">
            <v>1825</v>
          </cell>
          <cell r="G19">
            <v>3.2</v>
          </cell>
        </row>
        <row r="20">
          <cell r="F20" t="str">
            <v>1826</v>
          </cell>
          <cell r="G20">
            <v>65</v>
          </cell>
        </row>
        <row r="21">
          <cell r="F21" t="str">
            <v>1827</v>
          </cell>
          <cell r="G21">
            <v>7.6000000000000005</v>
          </cell>
        </row>
        <row r="22">
          <cell r="F22" t="str">
            <v>1828</v>
          </cell>
          <cell r="G22">
            <v>11.200000000000001</v>
          </cell>
        </row>
        <row r="23">
          <cell r="F23" t="str">
            <v>1829</v>
          </cell>
          <cell r="G23">
            <v>2.2</v>
          </cell>
        </row>
        <row r="24">
          <cell r="F24" t="str">
            <v>1830</v>
          </cell>
          <cell r="G24">
            <v>15.4</v>
          </cell>
        </row>
        <row r="25">
          <cell r="F25" t="str">
            <v>1831</v>
          </cell>
          <cell r="G25">
            <v>3.2</v>
          </cell>
        </row>
        <row r="26">
          <cell r="F26" t="str">
            <v>1832</v>
          </cell>
          <cell r="G26">
            <v>2.8000000000000003</v>
          </cell>
        </row>
        <row r="27">
          <cell r="F27" t="str">
            <v>1833</v>
          </cell>
          <cell r="G27">
            <v>206.20000000000002</v>
          </cell>
        </row>
        <row r="28">
          <cell r="F28" t="str">
            <v>1850</v>
          </cell>
          <cell r="G28">
            <v>102.80000000000001</v>
          </cell>
        </row>
        <row r="29">
          <cell r="F29" t="str">
            <v>1851</v>
          </cell>
          <cell r="G29">
            <v>56.800000000000004</v>
          </cell>
        </row>
        <row r="30">
          <cell r="F30" t="str">
            <v>1852</v>
          </cell>
          <cell r="G30">
            <v>27</v>
          </cell>
        </row>
        <row r="31">
          <cell r="F31" t="str">
            <v>1853</v>
          </cell>
          <cell r="G31">
            <v>0</v>
          </cell>
        </row>
        <row r="32">
          <cell r="F32" t="str">
            <v>1854</v>
          </cell>
          <cell r="G32">
            <v>31.8</v>
          </cell>
        </row>
        <row r="33">
          <cell r="F33" t="str">
            <v>1855</v>
          </cell>
          <cell r="G33">
            <v>20.6</v>
          </cell>
        </row>
        <row r="34">
          <cell r="F34" t="str">
            <v>1856</v>
          </cell>
          <cell r="G34">
            <v>243.20000000000002</v>
          </cell>
        </row>
        <row r="35">
          <cell r="F35" t="str">
            <v>1857</v>
          </cell>
          <cell r="G35">
            <v>193.8</v>
          </cell>
        </row>
        <row r="36">
          <cell r="F36" t="str">
            <v>1858</v>
          </cell>
          <cell r="G36">
            <v>50</v>
          </cell>
        </row>
        <row r="37">
          <cell r="F37" t="str">
            <v>1859</v>
          </cell>
          <cell r="G37">
            <v>1.6</v>
          </cell>
        </row>
        <row r="38">
          <cell r="F38" t="str">
            <v>1860</v>
          </cell>
          <cell r="G38">
            <v>3.4000000000000004</v>
          </cell>
        </row>
        <row r="39">
          <cell r="F39">
            <v>1861</v>
          </cell>
          <cell r="G39">
            <v>1.4000000000000001</v>
          </cell>
        </row>
        <row r="40">
          <cell r="F40" t="str">
            <v>1862</v>
          </cell>
          <cell r="G40">
            <v>43</v>
          </cell>
        </row>
        <row r="41">
          <cell r="F41" t="str">
            <v>1863</v>
          </cell>
          <cell r="G41">
            <v>39.800000000000004</v>
          </cell>
        </row>
        <row r="42">
          <cell r="F42" t="str">
            <v>1864</v>
          </cell>
          <cell r="G42">
            <v>15.200000000000001</v>
          </cell>
        </row>
        <row r="43">
          <cell r="F43" t="str">
            <v>1865</v>
          </cell>
          <cell r="G43">
            <v>45.800000000000004</v>
          </cell>
        </row>
        <row r="44">
          <cell r="F44" t="str">
            <v>1866</v>
          </cell>
          <cell r="G44">
            <v>23.400000000000002</v>
          </cell>
        </row>
        <row r="45">
          <cell r="F45" t="str">
            <v>1867</v>
          </cell>
          <cell r="G45">
            <v>65.60000000000001</v>
          </cell>
        </row>
        <row r="46">
          <cell r="F46">
            <v>1869</v>
          </cell>
          <cell r="G46">
            <v>2.4000000000000004</v>
          </cell>
        </row>
        <row r="47">
          <cell r="F47" t="str">
            <v>1871</v>
          </cell>
          <cell r="G47">
            <v>31</v>
          </cell>
        </row>
        <row r="48">
          <cell r="F48" t="str">
            <v>1872</v>
          </cell>
          <cell r="G48">
            <v>858.6</v>
          </cell>
        </row>
        <row r="49">
          <cell r="F49" t="str">
            <v>1873</v>
          </cell>
          <cell r="G49">
            <v>68.4</v>
          </cell>
        </row>
        <row r="50">
          <cell r="F50" t="str">
            <v>1874</v>
          </cell>
          <cell r="G50">
            <v>13.200000000000001</v>
          </cell>
        </row>
        <row r="51">
          <cell r="F51">
            <v>1875</v>
          </cell>
          <cell r="G51">
            <v>50</v>
          </cell>
        </row>
        <row r="52">
          <cell r="F52" t="str">
            <v>1876</v>
          </cell>
          <cell r="G52">
            <v>0.8</v>
          </cell>
        </row>
        <row r="53">
          <cell r="F53" t="str">
            <v>1877</v>
          </cell>
          <cell r="G53">
            <v>41.2</v>
          </cell>
        </row>
        <row r="54">
          <cell r="F54" t="str">
            <v>1878</v>
          </cell>
          <cell r="G54">
            <v>99</v>
          </cell>
        </row>
        <row r="55">
          <cell r="F55" t="str">
            <v>1879</v>
          </cell>
          <cell r="G55">
            <v>65.8</v>
          </cell>
        </row>
        <row r="56">
          <cell r="F56" t="str">
            <v>1880</v>
          </cell>
          <cell r="G56">
            <v>3.4000000000000004</v>
          </cell>
        </row>
        <row r="57">
          <cell r="F57" t="str">
            <v>1881</v>
          </cell>
          <cell r="G57">
            <v>31.6</v>
          </cell>
        </row>
        <row r="58">
          <cell r="F58" t="str">
            <v>1882</v>
          </cell>
          <cell r="G58">
            <v>237.8</v>
          </cell>
        </row>
        <row r="59">
          <cell r="F59" t="str">
            <v>1883</v>
          </cell>
          <cell r="G59">
            <v>104.60000000000001</v>
          </cell>
        </row>
        <row r="60">
          <cell r="F60" t="str">
            <v>1884</v>
          </cell>
          <cell r="G60">
            <v>76</v>
          </cell>
        </row>
        <row r="61">
          <cell r="F61" t="str">
            <v>1970</v>
          </cell>
          <cell r="G61">
            <v>53.6</v>
          </cell>
        </row>
        <row r="62">
          <cell r="F62" t="str">
            <v>1971</v>
          </cell>
          <cell r="G62">
            <v>0.2</v>
          </cell>
        </row>
        <row r="63">
          <cell r="F63" t="str">
            <v>1972</v>
          </cell>
          <cell r="G63">
            <v>6.6000000000000005</v>
          </cell>
        </row>
        <row r="64">
          <cell r="F64">
            <v>6313</v>
          </cell>
          <cell r="G64">
            <v>1947.0000000000002</v>
          </cell>
        </row>
        <row r="65">
          <cell r="F65">
            <v>6314</v>
          </cell>
          <cell r="G65">
            <v>900.6000000000001</v>
          </cell>
        </row>
        <row r="66">
          <cell r="F66">
            <v>6315</v>
          </cell>
          <cell r="G66">
            <v>1992.1999999999998</v>
          </cell>
        </row>
        <row r="67">
          <cell r="F67">
            <v>6316</v>
          </cell>
          <cell r="G67">
            <v>935</v>
          </cell>
        </row>
        <row r="68">
          <cell r="F68">
            <v>6317</v>
          </cell>
          <cell r="G68">
            <v>1206.6000000000001</v>
          </cell>
        </row>
        <row r="69">
          <cell r="F69">
            <v>6318</v>
          </cell>
          <cell r="G69">
            <v>3611.3999999999996</v>
          </cell>
        </row>
        <row r="70">
          <cell r="F70">
            <v>6319</v>
          </cell>
          <cell r="G70">
            <v>838.4</v>
          </cell>
        </row>
        <row r="71">
          <cell r="F71">
            <v>6320</v>
          </cell>
          <cell r="G71">
            <v>2004.6</v>
          </cell>
        </row>
        <row r="72">
          <cell r="F72">
            <v>6321</v>
          </cell>
          <cell r="G72">
            <v>301.2</v>
          </cell>
        </row>
        <row r="73">
          <cell r="F73">
            <v>6462</v>
          </cell>
          <cell r="G73">
            <v>614.6</v>
          </cell>
        </row>
        <row r="74">
          <cell r="F74">
            <v>6763</v>
          </cell>
          <cell r="G74">
            <v>375.40000000000003</v>
          </cell>
        </row>
        <row r="75">
          <cell r="F75">
            <v>6765</v>
          </cell>
          <cell r="G75">
            <v>1926</v>
          </cell>
        </row>
        <row r="76">
          <cell r="F76">
            <v>6766</v>
          </cell>
          <cell r="G76">
            <v>851</v>
          </cell>
        </row>
        <row r="77">
          <cell r="F77">
            <v>6768</v>
          </cell>
          <cell r="G77">
            <v>110.8</v>
          </cell>
        </row>
        <row r="78">
          <cell r="F78">
            <v>6771</v>
          </cell>
          <cell r="G78">
            <v>250</v>
          </cell>
        </row>
        <row r="79">
          <cell r="F79">
            <v>6775</v>
          </cell>
          <cell r="G79">
            <v>266.4</v>
          </cell>
        </row>
        <row r="80">
          <cell r="F80">
            <v>7131</v>
          </cell>
          <cell r="G80">
            <v>423.40000000000003</v>
          </cell>
        </row>
        <row r="81">
          <cell r="F81" t="str">
            <v>7141</v>
          </cell>
          <cell r="G81">
            <v>302.20000000000005</v>
          </cell>
        </row>
        <row r="82">
          <cell r="F82">
            <v>7190</v>
          </cell>
          <cell r="G82">
            <v>1021</v>
          </cell>
        </row>
        <row r="83">
          <cell r="F83">
            <v>7195</v>
          </cell>
          <cell r="G83">
            <v>232.60000000000002</v>
          </cell>
        </row>
        <row r="84">
          <cell r="F84">
            <v>7211</v>
          </cell>
          <cell r="G84">
            <v>683.4</v>
          </cell>
        </row>
        <row r="85">
          <cell r="F85">
            <v>7221</v>
          </cell>
          <cell r="G85">
            <v>1757.2000000000003</v>
          </cell>
        </row>
        <row r="86">
          <cell r="F86">
            <v>7231</v>
          </cell>
          <cell r="G86">
            <v>524.8</v>
          </cell>
        </row>
        <row r="87">
          <cell r="F87">
            <v>7241</v>
          </cell>
          <cell r="G87">
            <v>287</v>
          </cell>
        </row>
        <row r="88">
          <cell r="F88">
            <v>7251</v>
          </cell>
          <cell r="G88">
            <v>1118.8000000000002</v>
          </cell>
        </row>
        <row r="89">
          <cell r="F89">
            <v>7260</v>
          </cell>
          <cell r="G89">
            <v>1376.4</v>
          </cell>
        </row>
        <row r="90">
          <cell r="F90">
            <v>7271</v>
          </cell>
          <cell r="G90">
            <v>3359</v>
          </cell>
        </row>
        <row r="91">
          <cell r="F91">
            <v>7301</v>
          </cell>
          <cell r="G91">
            <v>398.6</v>
          </cell>
        </row>
        <row r="92">
          <cell r="F92">
            <v>7321</v>
          </cell>
          <cell r="G92">
            <v>299.6</v>
          </cell>
        </row>
        <row r="93">
          <cell r="F93">
            <v>7401</v>
          </cell>
          <cell r="G93">
            <v>959.2</v>
          </cell>
        </row>
        <row r="94">
          <cell r="F94">
            <v>7403</v>
          </cell>
          <cell r="G94">
            <v>573.8</v>
          </cell>
        </row>
        <row r="95">
          <cell r="F95">
            <v>7550</v>
          </cell>
          <cell r="G95">
            <v>149.4</v>
          </cell>
        </row>
        <row r="96">
          <cell r="F96" t="str">
            <v>7575</v>
          </cell>
          <cell r="G96">
            <v>171.4</v>
          </cell>
        </row>
        <row r="97">
          <cell r="F97">
            <v>7580</v>
          </cell>
          <cell r="G97">
            <v>160.8</v>
          </cell>
        </row>
        <row r="98">
          <cell r="F98">
            <v>7591</v>
          </cell>
          <cell r="G98">
            <v>973.6</v>
          </cell>
        </row>
        <row r="99">
          <cell r="F99">
            <v>7600</v>
          </cell>
          <cell r="G99">
            <v>194.2</v>
          </cell>
        </row>
        <row r="100">
          <cell r="F100">
            <v>7611</v>
          </cell>
          <cell r="G100">
            <v>400.8</v>
          </cell>
        </row>
        <row r="101">
          <cell r="F101">
            <v>7752</v>
          </cell>
          <cell r="G101">
            <v>651</v>
          </cell>
        </row>
        <row r="102">
          <cell r="F102">
            <v>7753</v>
          </cell>
          <cell r="G102">
            <v>3438</v>
          </cell>
        </row>
        <row r="103">
          <cell r="F103" t="str">
            <v>(blank)</v>
          </cell>
          <cell r="G103">
            <v>100.2</v>
          </cell>
        </row>
        <row r="104">
          <cell r="F104" t="str">
            <v>1813-1816</v>
          </cell>
          <cell r="G104">
            <v>0.6000000000000001</v>
          </cell>
        </row>
        <row r="105">
          <cell r="F105" t="str">
            <v>8D52</v>
          </cell>
          <cell r="G105">
            <v>1569.6000000000001</v>
          </cell>
        </row>
        <row r="106">
          <cell r="F106" t="str">
            <v>8P49</v>
          </cell>
          <cell r="G106">
            <v>150.6</v>
          </cell>
        </row>
        <row r="107">
          <cell r="F107" t="str">
            <v>8V49</v>
          </cell>
          <cell r="G107">
            <v>254.60000000000002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157"/>
  <sheetViews>
    <sheetView tabSelected="1" defaultGridColor="0" zoomScalePageLayoutView="0" colorId="22" workbookViewId="0" topLeftCell="A1">
      <pane xSplit="3" ySplit="10" topLeftCell="D11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C138" sqref="C138"/>
    </sheetView>
  </sheetViews>
  <sheetFormatPr defaultColWidth="9.140625" defaultRowHeight="12.75"/>
  <cols>
    <col min="1" max="1" width="5.140625" style="0" customWidth="1"/>
    <col min="2" max="2" width="5.28125" style="0" bestFit="1" customWidth="1"/>
    <col min="3" max="3" width="44.140625" style="0" bestFit="1" customWidth="1"/>
    <col min="4" max="4" width="15.421875" style="1" customWidth="1"/>
    <col min="5" max="5" width="12.7109375" style="0" customWidth="1"/>
    <col min="6" max="7" width="14.57421875" style="0" customWidth="1"/>
    <col min="8" max="8" width="15.421875" style="1" customWidth="1"/>
    <col min="9" max="9" width="17.28125" style="0" customWidth="1"/>
    <col min="10" max="10" width="16.8515625" style="0" customWidth="1"/>
    <col min="11" max="11" width="10.421875" style="1" customWidth="1"/>
    <col min="12" max="12" width="13.421875" style="1" bestFit="1" customWidth="1"/>
    <col min="13" max="13" width="8.57421875" style="0" customWidth="1"/>
    <col min="14" max="14" width="14.00390625" style="1" bestFit="1" customWidth="1"/>
    <col min="15" max="15" width="9.7109375" style="1" bestFit="1" customWidth="1"/>
    <col min="16" max="16" width="14.57421875" style="3" customWidth="1"/>
    <col min="17" max="17" width="14.57421875" style="0" customWidth="1"/>
  </cols>
  <sheetData>
    <row r="1" ht="15.75">
      <c r="F1" s="2" t="s">
        <v>0</v>
      </c>
    </row>
    <row r="2" spans="6:17" ht="15.75">
      <c r="F2" s="2" t="s">
        <v>1</v>
      </c>
      <c r="P2" s="3" t="s">
        <v>2</v>
      </c>
      <c r="Q2" s="1">
        <f>N11</f>
        <v>1871545.9664396439</v>
      </c>
    </row>
    <row r="3" spans="6:17" ht="15.75">
      <c r="F3" s="2" t="s">
        <v>3</v>
      </c>
      <c r="P3" s="3" t="s">
        <v>4</v>
      </c>
      <c r="Q3" s="1">
        <f>SUM(N12,N97:N127)</f>
        <v>3491456.951162649</v>
      </c>
    </row>
    <row r="4" spans="6:17" ht="15.75">
      <c r="F4" s="2" t="s">
        <v>5</v>
      </c>
      <c r="P4" s="3" t="s">
        <v>6</v>
      </c>
      <c r="Q4" s="1">
        <f>SUM(N14:N22)</f>
        <v>1225153.1941028505</v>
      </c>
    </row>
    <row r="5" spans="6:17" ht="15.75">
      <c r="F5" s="2" t="s">
        <v>7</v>
      </c>
      <c r="P5" s="3" t="s">
        <v>8</v>
      </c>
      <c r="Q5" s="1">
        <f>SUM(N26:N40,N128:N143)</f>
        <v>522400.28646108706</v>
      </c>
    </row>
    <row r="6" spans="16:17" ht="12.75">
      <c r="P6" s="3" t="s">
        <v>9</v>
      </c>
      <c r="Q6" s="4">
        <f>SUM(N13,N23:N25,N41:N96)-(K146)</f>
        <v>254927.531365912</v>
      </c>
    </row>
    <row r="7" spans="2:17" ht="12.75">
      <c r="B7" s="5"/>
      <c r="C7" s="5"/>
      <c r="D7" s="6" t="s">
        <v>10</v>
      </c>
      <c r="E7" s="5" t="s">
        <v>11</v>
      </c>
      <c r="F7" s="5" t="s">
        <v>12</v>
      </c>
      <c r="G7" s="5" t="s">
        <v>13</v>
      </c>
      <c r="H7" s="6" t="s">
        <v>14</v>
      </c>
      <c r="I7" s="5" t="s">
        <v>15</v>
      </c>
      <c r="J7" s="5" t="s">
        <v>16</v>
      </c>
      <c r="K7" s="6"/>
      <c r="L7" s="6" t="s">
        <v>17</v>
      </c>
      <c r="M7" s="7"/>
      <c r="P7" s="8" t="s">
        <v>18</v>
      </c>
      <c r="Q7" s="1">
        <f>SUM(Q2:Q6)</f>
        <v>7365483.929532143</v>
      </c>
    </row>
    <row r="8" spans="2:15" ht="12.75">
      <c r="B8" s="9" t="s">
        <v>19</v>
      </c>
      <c r="C8" s="9" t="s">
        <v>20</v>
      </c>
      <c r="D8" s="10" t="s">
        <v>21</v>
      </c>
      <c r="E8" s="9" t="s">
        <v>22</v>
      </c>
      <c r="F8" s="9" t="s">
        <v>23</v>
      </c>
      <c r="G8" s="9" t="s">
        <v>24</v>
      </c>
      <c r="H8" s="11"/>
      <c r="I8" s="9" t="s">
        <v>25</v>
      </c>
      <c r="J8" s="9" t="s">
        <v>26</v>
      </c>
      <c r="K8" s="11" t="s">
        <v>27</v>
      </c>
      <c r="L8" s="11" t="s">
        <v>28</v>
      </c>
      <c r="M8" s="7"/>
      <c r="N8" s="6" t="s">
        <v>18</v>
      </c>
      <c r="O8" s="6" t="s">
        <v>29</v>
      </c>
    </row>
    <row r="9" spans="2:17" ht="12.75">
      <c r="B9" s="9"/>
      <c r="C9" s="9"/>
      <c r="D9" s="11" t="s">
        <v>30</v>
      </c>
      <c r="E9" s="9" t="s">
        <v>31</v>
      </c>
      <c r="F9" s="9" t="s">
        <v>32</v>
      </c>
      <c r="G9" s="9" t="s">
        <v>33</v>
      </c>
      <c r="H9" s="11" t="s">
        <v>34</v>
      </c>
      <c r="I9" s="9" t="s">
        <v>35</v>
      </c>
      <c r="J9" s="9" t="s">
        <v>36</v>
      </c>
      <c r="K9" s="11" t="s">
        <v>37</v>
      </c>
      <c r="L9" s="11" t="s">
        <v>38</v>
      </c>
      <c r="M9" s="7"/>
      <c r="N9" s="11" t="s">
        <v>39</v>
      </c>
      <c r="O9" s="11" t="s">
        <v>40</v>
      </c>
      <c r="Q9" s="12"/>
    </row>
    <row r="10" spans="1:15" ht="12.75">
      <c r="A10" s="13" t="s">
        <v>41</v>
      </c>
      <c r="B10" s="14"/>
      <c r="C10" s="14"/>
      <c r="D10" s="15" t="s">
        <v>42</v>
      </c>
      <c r="E10" s="14" t="s">
        <v>43</v>
      </c>
      <c r="F10" s="14" t="s">
        <v>44</v>
      </c>
      <c r="G10" s="14" t="s">
        <v>45</v>
      </c>
      <c r="H10" s="15" t="s">
        <v>46</v>
      </c>
      <c r="I10" s="14" t="s">
        <v>47</v>
      </c>
      <c r="J10" s="14" t="s">
        <v>48</v>
      </c>
      <c r="K10" s="15" t="s">
        <v>49</v>
      </c>
      <c r="L10" s="15" t="s">
        <v>50</v>
      </c>
      <c r="M10" s="7"/>
      <c r="O10" s="11" t="s">
        <v>39</v>
      </c>
    </row>
    <row r="11" spans="1:14" ht="12.75">
      <c r="A11" s="16">
        <v>100</v>
      </c>
      <c r="B11" s="17" t="s">
        <v>51</v>
      </c>
      <c r="C11" s="18" t="s">
        <v>52</v>
      </c>
      <c r="D11" s="19">
        <v>38865793.52525265</v>
      </c>
      <c r="E11" s="1">
        <v>935679.38</v>
      </c>
      <c r="F11" s="20">
        <v>3032270.9</v>
      </c>
      <c r="G11" s="20">
        <v>45292718</v>
      </c>
      <c r="H11" s="21">
        <f>SUM(D11:G11)</f>
        <v>88126461.80525264</v>
      </c>
      <c r="I11" s="22">
        <f>H11/H$144</f>
        <v>0.24827087859192445</v>
      </c>
      <c r="J11" s="23">
        <f>I11*J$144</f>
        <v>1828635.1664396438</v>
      </c>
      <c r="K11" s="24">
        <v>42910.8</v>
      </c>
      <c r="L11" s="21">
        <v>0</v>
      </c>
      <c r="N11" s="1">
        <f>SUM(J11:K11)</f>
        <v>1871545.9664396439</v>
      </c>
    </row>
    <row r="12" spans="1:14" ht="12.75">
      <c r="A12" s="16">
        <v>8001</v>
      </c>
      <c r="B12" s="17" t="s">
        <v>53</v>
      </c>
      <c r="C12" s="18" t="s">
        <v>54</v>
      </c>
      <c r="D12" s="19">
        <v>1452161.0353999997</v>
      </c>
      <c r="E12" s="1">
        <v>17008.07</v>
      </c>
      <c r="F12" s="20"/>
      <c r="G12" s="20"/>
      <c r="H12" s="21">
        <f aca="true" t="shared" si="0" ref="H12:H75">SUM(D12:G12)</f>
        <v>1469169.1053999998</v>
      </c>
      <c r="I12" s="22">
        <f aca="true" t="shared" si="1" ref="I12:I75">H12/H$144</f>
        <v>0.004138960048161483</v>
      </c>
      <c r="J12" s="23">
        <f aca="true" t="shared" si="2" ref="J12:J75">I12*J$144</f>
        <v>30485.443719708965</v>
      </c>
      <c r="K12" s="25"/>
      <c r="L12" s="25"/>
      <c r="N12" s="1">
        <f aca="true" t="shared" si="3" ref="N12:N75">SUM(J12:K12)</f>
        <v>30485.443719708965</v>
      </c>
    </row>
    <row r="13" spans="1:15" ht="12.75">
      <c r="A13" s="16">
        <v>1725</v>
      </c>
      <c r="B13" s="17" t="s">
        <v>55</v>
      </c>
      <c r="C13" s="18" t="s">
        <v>56</v>
      </c>
      <c r="D13" s="19">
        <v>1037612.6699438986</v>
      </c>
      <c r="E13" s="1">
        <v>13594.140000000001</v>
      </c>
      <c r="F13" s="20"/>
      <c r="G13" s="20"/>
      <c r="H13" s="21">
        <f t="shared" si="0"/>
        <v>1051206.8099438986</v>
      </c>
      <c r="I13" s="22">
        <f t="shared" si="1"/>
        <v>0.0029614718773496736</v>
      </c>
      <c r="J13" s="23">
        <f>I13*J$144</f>
        <v>21812.673520380387</v>
      </c>
      <c r="K13" s="25"/>
      <c r="L13" s="25">
        <f>IF(SUM(J13:K13)&lt;=0,0,SUM(J13:K13))</f>
        <v>21812.673520380387</v>
      </c>
      <c r="N13" s="1">
        <f t="shared" si="3"/>
        <v>21812.673520380387</v>
      </c>
      <c r="O13" s="1">
        <f>L13-N13</f>
        <v>0</v>
      </c>
    </row>
    <row r="14" spans="1:15" ht="12.75">
      <c r="A14" s="16">
        <v>6313</v>
      </c>
      <c r="B14" s="17" t="s">
        <v>57</v>
      </c>
      <c r="C14" s="18" t="s">
        <v>58</v>
      </c>
      <c r="D14" s="19">
        <v>1816422.9526852719</v>
      </c>
      <c r="E14" s="1">
        <v>33678.83</v>
      </c>
      <c r="F14" s="20">
        <v>1150033.67</v>
      </c>
      <c r="G14" s="20">
        <v>2744956</v>
      </c>
      <c r="H14" s="21">
        <f t="shared" si="0"/>
        <v>5745091.452685272</v>
      </c>
      <c r="I14" s="22">
        <f t="shared" si="1"/>
        <v>0.01618513750956144</v>
      </c>
      <c r="J14" s="23">
        <f>I14*J$144</f>
        <v>119211.37022394258</v>
      </c>
      <c r="K14" s="1">
        <f>-VLOOKUP(A14,'[1]Sheet1'!F$4:G$107,2,FALSE)</f>
        <v>-1947.0000000000002</v>
      </c>
      <c r="L14" s="25">
        <f aca="true" t="shared" si="4" ref="L14:L77">IF(SUM(J14:K14)&lt;=0,0,SUM(J14:K14))</f>
        <v>117264.37022394258</v>
      </c>
      <c r="N14" s="1">
        <f>SUM(J14:K14)</f>
        <v>117264.37022394258</v>
      </c>
      <c r="O14" s="1">
        <f aca="true" t="shared" si="5" ref="O14:O77">L14-N14</f>
        <v>0</v>
      </c>
    </row>
    <row r="15" spans="1:15" ht="12.75">
      <c r="A15" s="16">
        <v>6314</v>
      </c>
      <c r="B15" s="17" t="s">
        <v>59</v>
      </c>
      <c r="C15" s="18" t="s">
        <v>60</v>
      </c>
      <c r="D15" s="19">
        <v>201828.0057478937</v>
      </c>
      <c r="E15" s="1">
        <v>3554.92</v>
      </c>
      <c r="F15" s="20">
        <v>96211</v>
      </c>
      <c r="G15" s="20">
        <v>413952</v>
      </c>
      <c r="H15" s="21">
        <f t="shared" si="0"/>
        <v>715545.9257478938</v>
      </c>
      <c r="I15" s="22">
        <f t="shared" si="1"/>
        <v>0.0020158441859481646</v>
      </c>
      <c r="J15" s="23">
        <f t="shared" si="2"/>
        <v>14847.667956041998</v>
      </c>
      <c r="K15" s="1">
        <f>-VLOOKUP(A15,'[1]Sheet1'!F$4:G$107,2,FALSE)</f>
        <v>-900.6000000000001</v>
      </c>
      <c r="L15" s="25">
        <f>IF(SUM(J15:K15)&lt;=0,0,SUM(J15:K15))</f>
        <v>13947.067956041998</v>
      </c>
      <c r="N15" s="1">
        <f t="shared" si="3"/>
        <v>13947.067956041998</v>
      </c>
      <c r="O15" s="1">
        <f t="shared" si="5"/>
        <v>0</v>
      </c>
    </row>
    <row r="16" spans="1:15" ht="12.75">
      <c r="A16" s="16">
        <v>6315</v>
      </c>
      <c r="B16" s="17" t="s">
        <v>61</v>
      </c>
      <c r="C16" s="18" t="s">
        <v>62</v>
      </c>
      <c r="D16" s="19">
        <v>11390491.716073869</v>
      </c>
      <c r="E16" s="1">
        <f>190408.13+47.1</f>
        <v>190455.23</v>
      </c>
      <c r="F16" s="20">
        <v>6399069.04</v>
      </c>
      <c r="G16" s="20">
        <v>12573804</v>
      </c>
      <c r="H16" s="21">
        <f t="shared" si="0"/>
        <v>30553819.98607387</v>
      </c>
      <c r="I16" s="22">
        <f>H16/H$144</f>
        <v>0.08607657197273216</v>
      </c>
      <c r="J16" s="23">
        <f>I16*J$144</f>
        <v>633995.6075743751</v>
      </c>
      <c r="K16" s="1">
        <f>-VLOOKUP(A16,'[1]Sheet1'!F$4:G$107,2,FALSE)</f>
        <v>-1992.1999999999998</v>
      </c>
      <c r="L16" s="25">
        <f t="shared" si="4"/>
        <v>632003.4075743752</v>
      </c>
      <c r="N16" s="1">
        <f t="shared" si="3"/>
        <v>632003.4075743752</v>
      </c>
      <c r="O16" s="1">
        <f t="shared" si="5"/>
        <v>0</v>
      </c>
    </row>
    <row r="17" spans="1:15" ht="12.75">
      <c r="A17" s="16">
        <v>6316</v>
      </c>
      <c r="B17" s="17" t="s">
        <v>63</v>
      </c>
      <c r="C17" s="18" t="s">
        <v>64</v>
      </c>
      <c r="D17" s="19">
        <v>465650.84839345654</v>
      </c>
      <c r="E17" s="1">
        <v>12041.27</v>
      </c>
      <c r="F17" s="20">
        <v>41957.8</v>
      </c>
      <c r="G17" s="20">
        <v>537238</v>
      </c>
      <c r="H17" s="21">
        <f t="shared" si="0"/>
        <v>1056887.9183934566</v>
      </c>
      <c r="I17" s="22">
        <f t="shared" si="1"/>
        <v>0.002977476761209242</v>
      </c>
      <c r="J17" s="23">
        <f t="shared" si="2"/>
        <v>21930.557235242068</v>
      </c>
      <c r="K17" s="1">
        <f>-VLOOKUP(A17,'[1]Sheet1'!F$4:G$107,2,FALSE)</f>
        <v>-935</v>
      </c>
      <c r="L17" s="25">
        <f t="shared" si="4"/>
        <v>20995.557235242068</v>
      </c>
      <c r="N17" s="1">
        <f t="shared" si="3"/>
        <v>20995.557235242068</v>
      </c>
      <c r="O17" s="1">
        <f t="shared" si="5"/>
        <v>0</v>
      </c>
    </row>
    <row r="18" spans="1:15" ht="12.75">
      <c r="A18" s="16">
        <v>6317</v>
      </c>
      <c r="B18" s="17" t="s">
        <v>65</v>
      </c>
      <c r="C18" s="18" t="s">
        <v>66</v>
      </c>
      <c r="D18" s="19">
        <v>1318243.299623693</v>
      </c>
      <c r="E18" s="1">
        <v>21398.399999999998</v>
      </c>
      <c r="F18" s="20">
        <v>601014.62</v>
      </c>
      <c r="G18" s="20">
        <v>1223644</v>
      </c>
      <c r="H18" s="21">
        <f>SUM(D18:G18)</f>
        <v>3164300.319623693</v>
      </c>
      <c r="I18" s="22">
        <f t="shared" si="1"/>
        <v>0.008914503140018914</v>
      </c>
      <c r="J18" s="23">
        <f t="shared" si="2"/>
        <v>65659.62961757308</v>
      </c>
      <c r="K18" s="1">
        <f>-VLOOKUP(A18,'[1]Sheet1'!F$4:G$107,2,FALSE)</f>
        <v>-1206.6000000000001</v>
      </c>
      <c r="L18" s="25">
        <f t="shared" si="4"/>
        <v>64453.029617573084</v>
      </c>
      <c r="N18" s="1">
        <f t="shared" si="3"/>
        <v>64453.029617573084</v>
      </c>
      <c r="O18" s="1">
        <f t="shared" si="5"/>
        <v>0</v>
      </c>
    </row>
    <row r="19" spans="1:15" ht="12.75">
      <c r="A19" s="16">
        <v>6318</v>
      </c>
      <c r="B19" s="17" t="s">
        <v>67</v>
      </c>
      <c r="C19" s="18" t="s">
        <v>68</v>
      </c>
      <c r="D19" s="19">
        <v>1845674.6214843523</v>
      </c>
      <c r="E19" s="1">
        <v>21299.68</v>
      </c>
      <c r="F19" s="20">
        <v>322884.05</v>
      </c>
      <c r="G19" s="20">
        <v>1182414</v>
      </c>
      <c r="H19" s="21">
        <f t="shared" si="0"/>
        <v>3372272.3514843523</v>
      </c>
      <c r="I19" s="22">
        <f t="shared" si="1"/>
        <v>0.009500404332633413</v>
      </c>
      <c r="J19" s="23">
        <f t="shared" si="2"/>
        <v>69975.07543606889</v>
      </c>
      <c r="K19" s="1">
        <f>-VLOOKUP(A19,'[1]Sheet1'!F$4:G$107,2,FALSE)</f>
        <v>-3611.3999999999996</v>
      </c>
      <c r="L19" s="25">
        <f t="shared" si="4"/>
        <v>66363.6754360689</v>
      </c>
      <c r="N19" s="1">
        <f t="shared" si="3"/>
        <v>66363.6754360689</v>
      </c>
      <c r="O19" s="1">
        <f t="shared" si="5"/>
        <v>0</v>
      </c>
    </row>
    <row r="20" spans="1:15" ht="12.75">
      <c r="A20" s="16">
        <v>6319</v>
      </c>
      <c r="B20" s="17" t="s">
        <v>69</v>
      </c>
      <c r="C20" s="18" t="s">
        <v>70</v>
      </c>
      <c r="D20" s="19">
        <v>1203704.3206616645</v>
      </c>
      <c r="E20" s="1">
        <v>19126.899999999998</v>
      </c>
      <c r="F20" s="20">
        <v>655330.51</v>
      </c>
      <c r="G20" s="20">
        <v>1419883</v>
      </c>
      <c r="H20" s="21">
        <f>SUM(D20:G20)</f>
        <v>3298044.730661664</v>
      </c>
      <c r="I20" s="22">
        <f t="shared" si="1"/>
        <v>0.009291289428211611</v>
      </c>
      <c r="J20" s="23">
        <f t="shared" si="2"/>
        <v>68434.84296812446</v>
      </c>
      <c r="K20" s="1">
        <f>-VLOOKUP(A20,'[1]Sheet1'!F$4:G$107,2,FALSE)</f>
        <v>-838.4</v>
      </c>
      <c r="L20" s="25">
        <f t="shared" si="4"/>
        <v>67596.44296812447</v>
      </c>
      <c r="N20" s="1">
        <f t="shared" si="3"/>
        <v>67596.44296812447</v>
      </c>
      <c r="O20" s="1">
        <f t="shared" si="5"/>
        <v>0</v>
      </c>
    </row>
    <row r="21" spans="1:15" ht="12.75">
      <c r="A21" s="16">
        <v>6320</v>
      </c>
      <c r="B21" s="17" t="s">
        <v>71</v>
      </c>
      <c r="C21" s="18" t="s">
        <v>72</v>
      </c>
      <c r="D21" s="19">
        <v>3930492.917060852</v>
      </c>
      <c r="E21" s="1">
        <v>56460.5</v>
      </c>
      <c r="F21" s="20">
        <v>2315782.2800000003</v>
      </c>
      <c r="G21" s="20">
        <v>4641347</v>
      </c>
      <c r="H21" s="21">
        <f t="shared" si="0"/>
        <v>10944082.697060853</v>
      </c>
      <c r="I21" s="22">
        <f t="shared" si="1"/>
        <v>0.030831795251083458</v>
      </c>
      <c r="J21" s="23">
        <f t="shared" si="2"/>
        <v>227091.09244048045</v>
      </c>
      <c r="K21" s="1">
        <f>-VLOOKUP(A21,'[1]Sheet1'!F$4:G$107,2,FALSE)</f>
        <v>-2004.6</v>
      </c>
      <c r="L21" s="25">
        <f t="shared" si="4"/>
        <v>225086.49244048045</v>
      </c>
      <c r="N21" s="1">
        <f t="shared" si="3"/>
        <v>225086.49244048045</v>
      </c>
      <c r="O21" s="1">
        <f t="shared" si="5"/>
        <v>0</v>
      </c>
    </row>
    <row r="22" spans="1:15" ht="12.75">
      <c r="A22" s="16">
        <v>6321</v>
      </c>
      <c r="B22" s="17" t="s">
        <v>73</v>
      </c>
      <c r="C22" s="18" t="s">
        <v>74</v>
      </c>
      <c r="D22" s="19">
        <v>243850.88561194527</v>
      </c>
      <c r="E22" s="1">
        <v>4353.01</v>
      </c>
      <c r="F22" s="20">
        <v>77546.35</v>
      </c>
      <c r="G22" s="20">
        <v>529394</v>
      </c>
      <c r="H22" s="21">
        <f t="shared" si="0"/>
        <v>855144.2456119453</v>
      </c>
      <c r="I22" s="22">
        <f t="shared" si="1"/>
        <v>0.0024091221732023722</v>
      </c>
      <c r="J22" s="23">
        <f t="shared" si="2"/>
        <v>17744.35065100161</v>
      </c>
      <c r="K22" s="1">
        <f>-VLOOKUP(A22,'[1]Sheet1'!F$4:G$107,2,FALSE)</f>
        <v>-301.2</v>
      </c>
      <c r="L22" s="25">
        <f t="shared" si="4"/>
        <v>17443.150651001608</v>
      </c>
      <c r="N22" s="1">
        <f t="shared" si="3"/>
        <v>17443.150651001608</v>
      </c>
      <c r="O22" s="1">
        <f t="shared" si="5"/>
        <v>0</v>
      </c>
    </row>
    <row r="23" spans="1:15" ht="12.75">
      <c r="A23" s="16">
        <v>7000</v>
      </c>
      <c r="B23" s="17" t="s">
        <v>75</v>
      </c>
      <c r="C23" s="18" t="s">
        <v>76</v>
      </c>
      <c r="D23" s="19">
        <v>109660.98079999998</v>
      </c>
      <c r="E23" s="1">
        <v>3008.46</v>
      </c>
      <c r="F23" s="20"/>
      <c r="G23" s="26"/>
      <c r="H23" s="21">
        <f t="shared" si="0"/>
        <v>112669.44079999998</v>
      </c>
      <c r="I23" s="22">
        <f t="shared" si="1"/>
        <v>0.0003174136404079433</v>
      </c>
      <c r="J23" s="23">
        <f t="shared" si="2"/>
        <v>2337.905067438999</v>
      </c>
      <c r="L23" s="25">
        <f t="shared" si="4"/>
        <v>2337.905067438999</v>
      </c>
      <c r="N23" s="1">
        <f t="shared" si="3"/>
        <v>2337.905067438999</v>
      </c>
      <c r="O23" s="1">
        <f t="shared" si="5"/>
        <v>0</v>
      </c>
    </row>
    <row r="24" spans="1:15" ht="12.75">
      <c r="A24" s="16">
        <v>7010</v>
      </c>
      <c r="B24" s="17" t="s">
        <v>77</v>
      </c>
      <c r="C24" s="18" t="s">
        <v>78</v>
      </c>
      <c r="D24" s="19">
        <v>4427.948523359141</v>
      </c>
      <c r="E24" s="1">
        <v>81.95</v>
      </c>
      <c r="H24" s="21">
        <f t="shared" si="0"/>
        <v>4509.898523359141</v>
      </c>
      <c r="I24" s="22">
        <f t="shared" si="1"/>
        <v>1.2705337827236588E-05</v>
      </c>
      <c r="J24" s="23">
        <f t="shared" si="2"/>
        <v>93.58096158578785</v>
      </c>
      <c r="L24" s="25">
        <f t="shared" si="4"/>
        <v>93.58096158578785</v>
      </c>
      <c r="N24" s="1">
        <f t="shared" si="3"/>
        <v>93.58096158578785</v>
      </c>
      <c r="O24" s="1">
        <f t="shared" si="5"/>
        <v>0</v>
      </c>
    </row>
    <row r="25" spans="1:15" ht="12.75">
      <c r="A25" s="16">
        <v>7021</v>
      </c>
      <c r="B25" s="17" t="s">
        <v>79</v>
      </c>
      <c r="C25" s="18" t="s">
        <v>80</v>
      </c>
      <c r="D25" s="19">
        <v>102764.65666439186</v>
      </c>
      <c r="E25" s="1">
        <v>3023.74</v>
      </c>
      <c r="H25" s="21">
        <f t="shared" si="0"/>
        <v>105788.39666439187</v>
      </c>
      <c r="I25" s="22">
        <f t="shared" si="1"/>
        <v>0.0002980282839760412</v>
      </c>
      <c r="J25" s="23">
        <f t="shared" si="2"/>
        <v>2195.1225361715715</v>
      </c>
      <c r="L25" s="25">
        <f t="shared" si="4"/>
        <v>2195.1225361715715</v>
      </c>
      <c r="N25" s="1">
        <f t="shared" si="3"/>
        <v>2195.1225361715715</v>
      </c>
      <c r="O25" s="1">
        <f t="shared" si="5"/>
        <v>0</v>
      </c>
    </row>
    <row r="26" spans="1:15" ht="12.75">
      <c r="A26" s="16">
        <v>2061</v>
      </c>
      <c r="B26" s="17" t="s">
        <v>81</v>
      </c>
      <c r="C26" s="18" t="s">
        <v>82</v>
      </c>
      <c r="D26" s="19">
        <v>1772194.36</v>
      </c>
      <c r="E26" s="1">
        <v>3617.8</v>
      </c>
      <c r="H26" s="21">
        <f t="shared" si="0"/>
        <v>1775812.1600000001</v>
      </c>
      <c r="I26" s="22">
        <f t="shared" si="1"/>
        <v>0.005002838377327717</v>
      </c>
      <c r="J26" s="23">
        <f t="shared" si="2"/>
        <v>36848.32567025393</v>
      </c>
      <c r="L26" s="25">
        <f t="shared" si="4"/>
        <v>36848.32567025393</v>
      </c>
      <c r="N26" s="1">
        <f t="shared" si="3"/>
        <v>36848.32567025393</v>
      </c>
      <c r="O26" s="1">
        <f t="shared" si="5"/>
        <v>0</v>
      </c>
    </row>
    <row r="27" spans="1:15" ht="12.75">
      <c r="A27" s="16">
        <v>2061</v>
      </c>
      <c r="B27" s="17" t="s">
        <v>83</v>
      </c>
      <c r="C27" s="18" t="s">
        <v>84</v>
      </c>
      <c r="D27" s="19">
        <v>127759.93000000001</v>
      </c>
      <c r="E27" s="1">
        <v>340.66</v>
      </c>
      <c r="H27" s="21">
        <f t="shared" si="0"/>
        <v>128100.59000000001</v>
      </c>
      <c r="I27" s="22">
        <f t="shared" si="1"/>
        <v>0.00036088645085656084</v>
      </c>
      <c r="J27" s="23">
        <f t="shared" si="2"/>
        <v>2658.103354169888</v>
      </c>
      <c r="L27" s="25">
        <f t="shared" si="4"/>
        <v>2658.103354169888</v>
      </c>
      <c r="N27" s="1">
        <f t="shared" si="3"/>
        <v>2658.103354169888</v>
      </c>
      <c r="O27" s="1">
        <f t="shared" si="5"/>
        <v>0</v>
      </c>
    </row>
    <row r="28" spans="1:15" ht="12.75">
      <c r="A28" s="16">
        <v>2061</v>
      </c>
      <c r="B28" s="17" t="s">
        <v>85</v>
      </c>
      <c r="C28" s="18" t="s">
        <v>86</v>
      </c>
      <c r="D28" s="19">
        <v>63624.90000000001</v>
      </c>
      <c r="E28" s="1">
        <v>576.43</v>
      </c>
      <c r="H28" s="21">
        <f t="shared" si="0"/>
        <v>64201.33000000001</v>
      </c>
      <c r="I28" s="22">
        <f t="shared" si="1"/>
        <v>0.00018086872296193833</v>
      </c>
      <c r="J28" s="23">
        <f t="shared" si="2"/>
        <v>1332.1856723311569</v>
      </c>
      <c r="L28" s="25">
        <f t="shared" si="4"/>
        <v>1332.1856723311569</v>
      </c>
      <c r="N28" s="1">
        <f t="shared" si="3"/>
        <v>1332.1856723311569</v>
      </c>
      <c r="O28" s="1">
        <f t="shared" si="5"/>
        <v>0</v>
      </c>
    </row>
    <row r="29" spans="1:15" ht="12.75">
      <c r="A29" s="16">
        <v>2061</v>
      </c>
      <c r="B29" s="17" t="s">
        <v>87</v>
      </c>
      <c r="C29" s="18" t="s">
        <v>88</v>
      </c>
      <c r="D29" s="19">
        <v>50759.93</v>
      </c>
      <c r="E29" s="1">
        <v>116.86</v>
      </c>
      <c r="H29" s="21">
        <f t="shared" si="0"/>
        <v>50876.79</v>
      </c>
      <c r="I29" s="22">
        <f t="shared" si="1"/>
        <v>0.0001433306761044158</v>
      </c>
      <c r="J29" s="23">
        <f t="shared" si="2"/>
        <v>1055.6997914560504</v>
      </c>
      <c r="L29" s="25">
        <f t="shared" si="4"/>
        <v>1055.6997914560504</v>
      </c>
      <c r="N29" s="1">
        <f t="shared" si="3"/>
        <v>1055.6997914560504</v>
      </c>
      <c r="O29" s="1">
        <f t="shared" si="5"/>
        <v>0</v>
      </c>
    </row>
    <row r="30" spans="1:15" ht="12.75">
      <c r="A30" s="16">
        <v>2061</v>
      </c>
      <c r="B30" s="17" t="s">
        <v>89</v>
      </c>
      <c r="C30" s="18" t="s">
        <v>90</v>
      </c>
      <c r="D30" s="19">
        <v>124943.33000000002</v>
      </c>
      <c r="E30" s="1">
        <v>1085.69</v>
      </c>
      <c r="H30" s="21">
        <f t="shared" si="0"/>
        <v>126029.02000000002</v>
      </c>
      <c r="I30" s="22">
        <f t="shared" si="1"/>
        <v>0.00035505040010144</v>
      </c>
      <c r="J30" s="23">
        <f t="shared" si="2"/>
        <v>2615.118016121112</v>
      </c>
      <c r="L30" s="25">
        <f t="shared" si="4"/>
        <v>2615.118016121112</v>
      </c>
      <c r="N30" s="1">
        <f t="shared" si="3"/>
        <v>2615.118016121112</v>
      </c>
      <c r="O30" s="1">
        <f t="shared" si="5"/>
        <v>0</v>
      </c>
    </row>
    <row r="31" spans="1:15" ht="12.75">
      <c r="A31" s="16">
        <v>2061</v>
      </c>
      <c r="B31" s="17" t="s">
        <v>91</v>
      </c>
      <c r="C31" s="18" t="s">
        <v>92</v>
      </c>
      <c r="D31" s="19">
        <v>39933.3</v>
      </c>
      <c r="E31" s="1">
        <v>214.84</v>
      </c>
      <c r="H31" s="21">
        <f t="shared" si="0"/>
        <v>40148.14</v>
      </c>
      <c r="I31" s="22">
        <f t="shared" si="1"/>
        <v>0.00011310580031748741</v>
      </c>
      <c r="J31" s="23">
        <f t="shared" si="2"/>
        <v>833.0789545753244</v>
      </c>
      <c r="L31" s="25">
        <f t="shared" si="4"/>
        <v>833.0789545753244</v>
      </c>
      <c r="N31" s="1">
        <f t="shared" si="3"/>
        <v>833.0789545753244</v>
      </c>
      <c r="O31" s="1">
        <f t="shared" si="5"/>
        <v>0</v>
      </c>
    </row>
    <row r="32" spans="1:15" ht="12.75">
      <c r="A32" s="16">
        <v>2061</v>
      </c>
      <c r="B32" s="17" t="s">
        <v>93</v>
      </c>
      <c r="C32" s="18" t="s">
        <v>94</v>
      </c>
      <c r="D32" s="19">
        <v>604280.96</v>
      </c>
      <c r="E32" s="1">
        <v>1458.11</v>
      </c>
      <c r="H32" s="21">
        <f t="shared" si="0"/>
        <v>605739.07</v>
      </c>
      <c r="I32" s="22">
        <f t="shared" si="1"/>
        <v>0.001706495052969341</v>
      </c>
      <c r="J32" s="23">
        <f t="shared" si="2"/>
        <v>12569.161888471774</v>
      </c>
      <c r="L32" s="25">
        <f t="shared" si="4"/>
        <v>12569.161888471774</v>
      </c>
      <c r="N32" s="1">
        <f t="shared" si="3"/>
        <v>12569.161888471774</v>
      </c>
      <c r="O32" s="1">
        <f t="shared" si="5"/>
        <v>0</v>
      </c>
    </row>
    <row r="33" spans="1:15" ht="12.75">
      <c r="A33" s="16">
        <v>2061</v>
      </c>
      <c r="B33" s="17" t="s">
        <v>95</v>
      </c>
      <c r="C33" s="18" t="s">
        <v>96</v>
      </c>
      <c r="D33" s="19">
        <v>1506799.15</v>
      </c>
      <c r="E33" s="1">
        <v>1737.63</v>
      </c>
      <c r="H33" s="21">
        <f t="shared" si="0"/>
        <v>1508536.7799999998</v>
      </c>
      <c r="I33" s="22">
        <f t="shared" si="1"/>
        <v>0.00424986711240584</v>
      </c>
      <c r="J33" s="23">
        <f t="shared" si="2"/>
        <v>31302.327919072362</v>
      </c>
      <c r="L33" s="25">
        <f t="shared" si="4"/>
        <v>31302.327919072362</v>
      </c>
      <c r="N33" s="1">
        <f t="shared" si="3"/>
        <v>31302.327919072362</v>
      </c>
      <c r="O33" s="1">
        <f t="shared" si="5"/>
        <v>0</v>
      </c>
    </row>
    <row r="34" spans="1:15" ht="12.75">
      <c r="A34" s="16">
        <v>2061</v>
      </c>
      <c r="B34" s="17" t="s">
        <v>97</v>
      </c>
      <c r="C34" s="18" t="s">
        <v>98</v>
      </c>
      <c r="D34" s="19">
        <v>93453.91</v>
      </c>
      <c r="E34" s="1">
        <v>396.72</v>
      </c>
      <c r="H34" s="21">
        <f t="shared" si="0"/>
        <v>93850.63</v>
      </c>
      <c r="I34" s="22">
        <f t="shared" si="1"/>
        <v>0.0002643970708593323</v>
      </c>
      <c r="J34" s="23">
        <f t="shared" si="2"/>
        <v>1947.4123764297815</v>
      </c>
      <c r="L34" s="25">
        <f t="shared" si="4"/>
        <v>1947.4123764297815</v>
      </c>
      <c r="N34" s="1">
        <f t="shared" si="3"/>
        <v>1947.4123764297815</v>
      </c>
      <c r="O34" s="1">
        <f t="shared" si="5"/>
        <v>0</v>
      </c>
    </row>
    <row r="35" spans="1:15" ht="12.75">
      <c r="A35" s="16">
        <v>2061</v>
      </c>
      <c r="B35" s="17" t="s">
        <v>99</v>
      </c>
      <c r="C35" s="18" t="s">
        <v>100</v>
      </c>
      <c r="D35" s="19">
        <v>109389.42</v>
      </c>
      <c r="E35" s="1">
        <v>386.25</v>
      </c>
      <c r="H35" s="21">
        <f t="shared" si="0"/>
        <v>109775.67</v>
      </c>
      <c r="I35" s="22">
        <f t="shared" si="1"/>
        <v>0.00030926127613230384</v>
      </c>
      <c r="J35" s="23">
        <f t="shared" si="2"/>
        <v>2277.8589593790844</v>
      </c>
      <c r="L35" s="25">
        <f t="shared" si="4"/>
        <v>2277.8589593790844</v>
      </c>
      <c r="N35" s="1">
        <f t="shared" si="3"/>
        <v>2277.8589593790844</v>
      </c>
      <c r="O35" s="1">
        <f t="shared" si="5"/>
        <v>0</v>
      </c>
    </row>
    <row r="36" spans="1:15" ht="12.75">
      <c r="A36" s="16">
        <v>2061</v>
      </c>
      <c r="B36" s="17" t="s">
        <v>101</v>
      </c>
      <c r="C36" s="18" t="s">
        <v>102</v>
      </c>
      <c r="D36" s="19">
        <v>5540.92</v>
      </c>
      <c r="E36" s="1">
        <v>32.35</v>
      </c>
      <c r="F36" s="26"/>
      <c r="G36" s="26"/>
      <c r="H36" s="21">
        <f t="shared" si="0"/>
        <v>5573.27</v>
      </c>
      <c r="I36" s="22">
        <f t="shared" si="1"/>
        <v>1.5701080143076194E-05</v>
      </c>
      <c r="J36" s="23">
        <f t="shared" si="2"/>
        <v>115.64605347012385</v>
      </c>
      <c r="L36" s="25">
        <f t="shared" si="4"/>
        <v>115.64605347012385</v>
      </c>
      <c r="N36" s="1">
        <f t="shared" si="3"/>
        <v>115.64605347012385</v>
      </c>
      <c r="O36" s="1">
        <f t="shared" si="5"/>
        <v>0</v>
      </c>
    </row>
    <row r="37" spans="1:15" ht="12.75">
      <c r="A37" s="16">
        <v>2061</v>
      </c>
      <c r="B37" s="17" t="s">
        <v>103</v>
      </c>
      <c r="C37" s="18" t="s">
        <v>104</v>
      </c>
      <c r="D37" s="19">
        <v>177474.59000000003</v>
      </c>
      <c r="E37" s="1">
        <v>1526.92</v>
      </c>
      <c r="F37" s="26"/>
      <c r="G37" s="26"/>
      <c r="H37" s="21">
        <f t="shared" si="0"/>
        <v>179001.51000000004</v>
      </c>
      <c r="I37" s="22">
        <f t="shared" si="1"/>
        <v>0.0005042851062736338</v>
      </c>
      <c r="J37" s="23">
        <f t="shared" si="2"/>
        <v>3714.3038461608558</v>
      </c>
      <c r="L37" s="25">
        <f t="shared" si="4"/>
        <v>3714.3038461608558</v>
      </c>
      <c r="N37" s="1">
        <f t="shared" si="3"/>
        <v>3714.3038461608558</v>
      </c>
      <c r="O37" s="1">
        <f t="shared" si="5"/>
        <v>0</v>
      </c>
    </row>
    <row r="38" spans="1:15" ht="12.75">
      <c r="A38" s="16">
        <v>2061</v>
      </c>
      <c r="B38" s="17" t="s">
        <v>105</v>
      </c>
      <c r="C38" s="18" t="s">
        <v>106</v>
      </c>
      <c r="D38" s="19">
        <v>38441.41</v>
      </c>
      <c r="E38" s="1">
        <v>79.28999999999999</v>
      </c>
      <c r="F38" s="26"/>
      <c r="G38" s="26"/>
      <c r="H38" s="21">
        <f t="shared" si="0"/>
        <v>38520.700000000004</v>
      </c>
      <c r="I38" s="22">
        <f t="shared" si="1"/>
        <v>0.0001085209576904394</v>
      </c>
      <c r="J38" s="23">
        <f t="shared" si="2"/>
        <v>799.3093698863684</v>
      </c>
      <c r="L38" s="25">
        <f t="shared" si="4"/>
        <v>799.3093698863684</v>
      </c>
      <c r="N38" s="1">
        <f t="shared" si="3"/>
        <v>799.3093698863684</v>
      </c>
      <c r="O38" s="1">
        <f t="shared" si="5"/>
        <v>0</v>
      </c>
    </row>
    <row r="39" spans="1:15" ht="12.75">
      <c r="A39" s="16">
        <v>2061</v>
      </c>
      <c r="B39" s="17" t="s">
        <v>107</v>
      </c>
      <c r="C39" s="18" t="s">
        <v>108</v>
      </c>
      <c r="D39" s="19">
        <v>11379.650000000001</v>
      </c>
      <c r="E39" s="1">
        <v>33.66</v>
      </c>
      <c r="F39" s="26"/>
      <c r="G39" s="26"/>
      <c r="H39" s="21">
        <f t="shared" si="0"/>
        <v>11413.310000000001</v>
      </c>
      <c r="I39" s="22">
        <f t="shared" si="1"/>
        <v>3.2153707788743944E-05</v>
      </c>
      <c r="J39" s="23">
        <f t="shared" si="2"/>
        <v>236.8276179928658</v>
      </c>
      <c r="L39" s="25">
        <f t="shared" si="4"/>
        <v>236.8276179928658</v>
      </c>
      <c r="N39" s="1">
        <f t="shared" si="3"/>
        <v>236.8276179928658</v>
      </c>
      <c r="O39" s="1">
        <f t="shared" si="5"/>
        <v>0</v>
      </c>
    </row>
    <row r="40" spans="1:15" ht="12.75">
      <c r="A40" s="16">
        <v>2061</v>
      </c>
      <c r="B40" s="17" t="s">
        <v>109</v>
      </c>
      <c r="C40" s="18" t="s">
        <v>110</v>
      </c>
      <c r="D40" s="19">
        <v>21060.25</v>
      </c>
      <c r="E40" s="1">
        <v>59.25</v>
      </c>
      <c r="F40" s="26"/>
      <c r="G40" s="26"/>
      <c r="H40" s="21">
        <f t="shared" si="0"/>
        <v>21119.5</v>
      </c>
      <c r="I40" s="22">
        <f t="shared" si="1"/>
        <v>5.949809754088671E-05</v>
      </c>
      <c r="J40" s="23">
        <f t="shared" si="2"/>
        <v>438.2322812751366</v>
      </c>
      <c r="L40" s="25">
        <f t="shared" si="4"/>
        <v>438.2322812751366</v>
      </c>
      <c r="N40" s="1">
        <f t="shared" si="3"/>
        <v>438.2322812751366</v>
      </c>
      <c r="O40" s="1">
        <f t="shared" si="5"/>
        <v>0</v>
      </c>
    </row>
    <row r="41" spans="1:15" ht="12.75">
      <c r="A41" s="16">
        <v>6764</v>
      </c>
      <c r="B41" s="17" t="s">
        <v>111</v>
      </c>
      <c r="C41" s="18" t="s">
        <v>112</v>
      </c>
      <c r="D41" s="19">
        <v>52168.89385551197</v>
      </c>
      <c r="E41" s="1">
        <v>716.31</v>
      </c>
      <c r="F41" s="26"/>
      <c r="G41" s="26"/>
      <c r="H41" s="21">
        <f t="shared" si="0"/>
        <v>52885.203855511965</v>
      </c>
      <c r="I41" s="22">
        <f t="shared" si="1"/>
        <v>0.00014898880264518235</v>
      </c>
      <c r="J41" s="23">
        <f t="shared" si="2"/>
        <v>1097.3746315633257</v>
      </c>
      <c r="L41" s="25">
        <f t="shared" si="4"/>
        <v>1097.3746315633257</v>
      </c>
      <c r="N41" s="1">
        <f t="shared" si="3"/>
        <v>1097.3746315633257</v>
      </c>
      <c r="O41" s="1">
        <f t="shared" si="5"/>
        <v>0</v>
      </c>
    </row>
    <row r="42" spans="1:15" ht="12.75">
      <c r="A42" s="16">
        <v>7131</v>
      </c>
      <c r="B42" s="17" t="s">
        <v>113</v>
      </c>
      <c r="C42" s="18" t="s">
        <v>114</v>
      </c>
      <c r="D42" s="19">
        <v>4734.743637365021</v>
      </c>
      <c r="E42" s="1">
        <v>132.42</v>
      </c>
      <c r="F42" s="26"/>
      <c r="G42" s="26"/>
      <c r="H42" s="21">
        <f t="shared" si="0"/>
        <v>4867.163637365021</v>
      </c>
      <c r="I42" s="22">
        <f t="shared" si="1"/>
        <v>1.3711829202556924E-05</v>
      </c>
      <c r="J42" s="23">
        <f t="shared" si="2"/>
        <v>100.99425763592248</v>
      </c>
      <c r="K42" s="1">
        <f>-VLOOKUP(A42,'[1]Sheet1'!F$4:G$107,2,FALSE)</f>
        <v>-423.40000000000003</v>
      </c>
      <c r="L42" s="25">
        <f t="shared" si="4"/>
        <v>0</v>
      </c>
      <c r="N42" s="1">
        <f t="shared" si="3"/>
        <v>-322.4057423640776</v>
      </c>
      <c r="O42" s="1">
        <f t="shared" si="5"/>
        <v>322.4057423640776</v>
      </c>
    </row>
    <row r="43" spans="1:15" ht="12.75">
      <c r="A43" s="16">
        <v>6315</v>
      </c>
      <c r="B43" s="17" t="s">
        <v>115</v>
      </c>
      <c r="C43" s="18" t="s">
        <v>116</v>
      </c>
      <c r="D43" s="19">
        <v>18460.69428793973</v>
      </c>
      <c r="E43" s="1">
        <v>335.43</v>
      </c>
      <c r="F43" s="26"/>
      <c r="G43" s="26"/>
      <c r="H43" s="21">
        <f t="shared" si="0"/>
        <v>18796.12428793973</v>
      </c>
      <c r="I43" s="22">
        <f t="shared" si="1"/>
        <v>5.29526568467278E-05</v>
      </c>
      <c r="J43" s="23">
        <f t="shared" si="2"/>
        <v>390.02194303060344</v>
      </c>
      <c r="L43" s="25">
        <f t="shared" si="4"/>
        <v>390.02194303060344</v>
      </c>
      <c r="N43" s="1">
        <f t="shared" si="3"/>
        <v>390.02194303060344</v>
      </c>
      <c r="O43" s="1">
        <f t="shared" si="5"/>
        <v>0</v>
      </c>
    </row>
    <row r="44" spans="1:15" ht="12.75">
      <c r="A44" s="16">
        <v>7141</v>
      </c>
      <c r="B44" s="17" t="s">
        <v>117</v>
      </c>
      <c r="C44" s="18" t="s">
        <v>118</v>
      </c>
      <c r="D44" s="19">
        <v>1133.8137742432843</v>
      </c>
      <c r="E44" s="1">
        <v>218.25</v>
      </c>
      <c r="F44" s="26"/>
      <c r="G44" s="26"/>
      <c r="H44" s="21">
        <f t="shared" si="0"/>
        <v>1352.0637742432843</v>
      </c>
      <c r="I44" s="22">
        <f t="shared" si="1"/>
        <v>3.8090495665818963E-06</v>
      </c>
      <c r="J44" s="23">
        <f t="shared" si="2"/>
        <v>28.055493369450307</v>
      </c>
      <c r="K44" s="1">
        <v>-302.2</v>
      </c>
      <c r="L44" s="25">
        <f t="shared" si="4"/>
        <v>0</v>
      </c>
      <c r="N44" s="1">
        <f t="shared" si="3"/>
        <v>-274.1445066305497</v>
      </c>
      <c r="O44" s="1">
        <f t="shared" si="5"/>
        <v>274.1445066305497</v>
      </c>
    </row>
    <row r="45" spans="1:15" ht="12.75">
      <c r="A45" s="16">
        <v>7161</v>
      </c>
      <c r="B45" s="17" t="s">
        <v>119</v>
      </c>
      <c r="C45" s="18" t="s">
        <v>120</v>
      </c>
      <c r="D45" s="19">
        <v>6666.860000000001</v>
      </c>
      <c r="E45" s="1">
        <v>371.12</v>
      </c>
      <c r="F45" s="26"/>
      <c r="G45" s="26"/>
      <c r="H45" s="21">
        <f t="shared" si="0"/>
        <v>7037.9800000000005</v>
      </c>
      <c r="I45" s="22">
        <f t="shared" si="1"/>
        <v>1.9827477948379928E-05</v>
      </c>
      <c r="J45" s="23">
        <f t="shared" si="2"/>
        <v>146.03897019194517</v>
      </c>
      <c r="L45" s="25">
        <f t="shared" si="4"/>
        <v>146.03897019194517</v>
      </c>
      <c r="N45" s="1">
        <f t="shared" si="3"/>
        <v>146.03897019194517</v>
      </c>
      <c r="O45" s="1">
        <f t="shared" si="5"/>
        <v>0</v>
      </c>
    </row>
    <row r="46" spans="1:15" ht="12.75">
      <c r="A46" s="16">
        <v>6321</v>
      </c>
      <c r="B46" s="17" t="s">
        <v>121</v>
      </c>
      <c r="C46" s="18" t="s">
        <v>122</v>
      </c>
      <c r="D46" s="19">
        <v>29865.66</v>
      </c>
      <c r="E46" s="1">
        <v>986.7299999999999</v>
      </c>
      <c r="F46" s="26"/>
      <c r="G46" s="26"/>
      <c r="H46" s="21">
        <f t="shared" si="0"/>
        <v>30852.39</v>
      </c>
      <c r="I46" s="22">
        <f t="shared" si="1"/>
        <v>8.691770683915232E-05</v>
      </c>
      <c r="J46" s="23">
        <f t="shared" si="2"/>
        <v>640.1909729155619</v>
      </c>
      <c r="L46" s="25">
        <f t="shared" si="4"/>
        <v>640.1909729155619</v>
      </c>
      <c r="N46" s="1">
        <f t="shared" si="3"/>
        <v>640.1909729155619</v>
      </c>
      <c r="O46" s="1">
        <f t="shared" si="5"/>
        <v>0</v>
      </c>
    </row>
    <row r="47" spans="1:15" ht="12.75">
      <c r="A47" s="16">
        <v>7181</v>
      </c>
      <c r="B47" s="17" t="s">
        <v>123</v>
      </c>
      <c r="C47" s="18" t="s">
        <v>124</v>
      </c>
      <c r="D47" s="19">
        <v>1329.9476884081882</v>
      </c>
      <c r="E47" s="1">
        <v>219.74</v>
      </c>
      <c r="F47" s="26"/>
      <c r="G47" s="26"/>
      <c r="H47" s="21">
        <f t="shared" si="0"/>
        <v>1549.6876884081883</v>
      </c>
      <c r="I47" s="22">
        <f t="shared" si="1"/>
        <v>4.365797923379892E-06</v>
      </c>
      <c r="J47" s="23">
        <f t="shared" si="2"/>
        <v>32.15621444423937</v>
      </c>
      <c r="L47" s="25">
        <f t="shared" si="4"/>
        <v>32.15621444423937</v>
      </c>
      <c r="N47" s="1">
        <f t="shared" si="3"/>
        <v>32.15621444423937</v>
      </c>
      <c r="O47" s="1">
        <f t="shared" si="5"/>
        <v>0</v>
      </c>
    </row>
    <row r="48" spans="1:15" ht="12.75">
      <c r="A48" s="16">
        <v>1805</v>
      </c>
      <c r="B48" s="17" t="s">
        <v>125</v>
      </c>
      <c r="C48" s="18" t="s">
        <v>126</v>
      </c>
      <c r="D48" s="19">
        <v>1127.2915525222131</v>
      </c>
      <c r="E48" s="1">
        <v>16.76</v>
      </c>
      <c r="F48" s="26"/>
      <c r="G48" s="26"/>
      <c r="H48" s="21">
        <f t="shared" si="0"/>
        <v>1144.0515525222131</v>
      </c>
      <c r="I48" s="22">
        <f t="shared" si="1"/>
        <v>3.223035150631857E-06</v>
      </c>
      <c r="J48" s="23">
        <f t="shared" si="2"/>
        <v>23.739213606296133</v>
      </c>
      <c r="L48" s="25">
        <f t="shared" si="4"/>
        <v>23.739213606296133</v>
      </c>
      <c r="N48" s="1">
        <f t="shared" si="3"/>
        <v>23.739213606296133</v>
      </c>
      <c r="O48" s="1">
        <f t="shared" si="5"/>
        <v>0</v>
      </c>
    </row>
    <row r="49" spans="1:15" ht="12.75">
      <c r="A49" s="16">
        <v>7190</v>
      </c>
      <c r="B49" s="17" t="s">
        <v>127</v>
      </c>
      <c r="C49" s="18" t="s">
        <v>128</v>
      </c>
      <c r="D49" s="19">
        <v>68352.53185890614</v>
      </c>
      <c r="E49" s="1">
        <v>1241.33</v>
      </c>
      <c r="F49" s="26"/>
      <c r="G49" s="26"/>
      <c r="H49" s="21">
        <f t="shared" si="0"/>
        <v>69593.86185890614</v>
      </c>
      <c r="I49" s="22">
        <f t="shared" si="1"/>
        <v>0.00019606062554171228</v>
      </c>
      <c r="J49" s="23">
        <f t="shared" si="2"/>
        <v>1444.0813866414999</v>
      </c>
      <c r="K49" s="1">
        <f>-VLOOKUP(A49,'[1]Sheet1'!F$4:G$107,2,FALSE)</f>
        <v>-1021</v>
      </c>
      <c r="L49" s="25">
        <f t="shared" si="4"/>
        <v>423.0813866414999</v>
      </c>
      <c r="N49" s="1">
        <f t="shared" si="3"/>
        <v>423.0813866414999</v>
      </c>
      <c r="O49" s="1">
        <f t="shared" si="5"/>
        <v>0</v>
      </c>
    </row>
    <row r="50" spans="1:15" ht="12.75">
      <c r="A50" s="16">
        <v>7271</v>
      </c>
      <c r="B50" s="17" t="s">
        <v>129</v>
      </c>
      <c r="C50" s="18" t="s">
        <v>130</v>
      </c>
      <c r="D50" s="19">
        <v>2404633.179841963</v>
      </c>
      <c r="E50" s="1">
        <v>31947.309999999998</v>
      </c>
      <c r="F50" s="26"/>
      <c r="G50" s="26"/>
      <c r="H50" s="21">
        <f t="shared" si="0"/>
        <v>2436580.489841963</v>
      </c>
      <c r="I50" s="22">
        <f t="shared" si="1"/>
        <v>0.006864362492049463</v>
      </c>
      <c r="J50" s="23">
        <f t="shared" si="2"/>
        <v>50559.35162167349</v>
      </c>
      <c r="K50" s="1">
        <f>-VLOOKUP(A50,'[1]Sheet1'!F$4:G$107,2,FALSE)</f>
        <v>-3359</v>
      </c>
      <c r="L50" s="25">
        <f t="shared" si="4"/>
        <v>47200.35162167349</v>
      </c>
      <c r="N50" s="1">
        <f t="shared" si="3"/>
        <v>47200.35162167349</v>
      </c>
      <c r="O50" s="1">
        <f t="shared" si="5"/>
        <v>0</v>
      </c>
    </row>
    <row r="51" spans="1:15" ht="12.75">
      <c r="A51" s="16">
        <v>7195</v>
      </c>
      <c r="B51" s="17" t="s">
        <v>131</v>
      </c>
      <c r="C51" s="18" t="s">
        <v>132</v>
      </c>
      <c r="D51" s="19">
        <v>25412.554514953805</v>
      </c>
      <c r="E51" s="1">
        <v>692.5300000000001</v>
      </c>
      <c r="F51" s="26"/>
      <c r="G51" s="26"/>
      <c r="H51" s="21">
        <f t="shared" si="0"/>
        <v>26105.084514953804</v>
      </c>
      <c r="I51" s="22">
        <f t="shared" si="1"/>
        <v>7.354354339751474E-05</v>
      </c>
      <c r="J51" s="23">
        <f t="shared" si="2"/>
        <v>541.6837870152441</v>
      </c>
      <c r="K51" s="1">
        <f>-VLOOKUP(A51,'[1]Sheet1'!F$4:G$107,2,FALSE)</f>
        <v>-232.60000000000002</v>
      </c>
      <c r="L51" s="25">
        <f t="shared" si="4"/>
        <v>309.08378701524407</v>
      </c>
      <c r="N51" s="1">
        <f t="shared" si="3"/>
        <v>309.08378701524407</v>
      </c>
      <c r="O51" s="1">
        <f t="shared" si="5"/>
        <v>0</v>
      </c>
    </row>
    <row r="52" spans="1:15" ht="12.75">
      <c r="A52" s="16">
        <v>7200</v>
      </c>
      <c r="B52" s="17" t="s">
        <v>133</v>
      </c>
      <c r="C52" s="18" t="s">
        <v>134</v>
      </c>
      <c r="D52" s="19">
        <v>119038.63497650682</v>
      </c>
      <c r="E52" s="1">
        <v>1211.38</v>
      </c>
      <c r="F52" s="26"/>
      <c r="G52" s="26"/>
      <c r="H52" s="21">
        <f t="shared" si="0"/>
        <v>120250.01497650682</v>
      </c>
      <c r="I52" s="22">
        <f t="shared" si="1"/>
        <v>0.0003387697208913701</v>
      </c>
      <c r="J52" s="23">
        <f t="shared" si="2"/>
        <v>2495.2029350374737</v>
      </c>
      <c r="K52" s="1">
        <v>-573.8</v>
      </c>
      <c r="L52" s="25">
        <f t="shared" si="4"/>
        <v>1921.4029350374738</v>
      </c>
      <c r="N52" s="1">
        <f t="shared" si="3"/>
        <v>1921.4029350374738</v>
      </c>
      <c r="O52" s="1">
        <f t="shared" si="5"/>
        <v>0</v>
      </c>
    </row>
    <row r="53" spans="1:15" ht="12.75">
      <c r="A53" s="16">
        <v>7211</v>
      </c>
      <c r="B53" s="17" t="s">
        <v>135</v>
      </c>
      <c r="C53" s="18" t="s">
        <v>136</v>
      </c>
      <c r="D53" s="19">
        <v>259231.7625628288</v>
      </c>
      <c r="E53" s="1">
        <v>2126.02</v>
      </c>
      <c r="F53" s="26"/>
      <c r="G53" s="26"/>
      <c r="H53" s="21">
        <f t="shared" si="0"/>
        <v>261357.7825628288</v>
      </c>
      <c r="I53" s="22">
        <f t="shared" si="1"/>
        <v>0.0007363001415749921</v>
      </c>
      <c r="J53" s="23">
        <f t="shared" si="2"/>
        <v>5423.206860082842</v>
      </c>
      <c r="K53" s="1">
        <f>-VLOOKUP(A53,'[1]Sheet1'!F$4:G$107,2,FALSE)</f>
        <v>-683.4</v>
      </c>
      <c r="L53" s="25">
        <f t="shared" si="4"/>
        <v>4739.806860082842</v>
      </c>
      <c r="N53" s="1">
        <f t="shared" si="3"/>
        <v>4739.806860082842</v>
      </c>
      <c r="O53" s="1">
        <f t="shared" si="5"/>
        <v>0</v>
      </c>
    </row>
    <row r="54" spans="1:15" ht="12.75">
      <c r="A54" s="16">
        <v>7221</v>
      </c>
      <c r="B54" s="17" t="s">
        <v>137</v>
      </c>
      <c r="C54" s="18" t="s">
        <v>138</v>
      </c>
      <c r="D54" s="19">
        <v>162933.0618108106</v>
      </c>
      <c r="E54" s="1">
        <v>3501.84</v>
      </c>
      <c r="F54" s="26"/>
      <c r="G54" s="26"/>
      <c r="H54" s="21">
        <f t="shared" si="0"/>
        <v>166434.9018108106</v>
      </c>
      <c r="I54" s="22">
        <f t="shared" si="1"/>
        <v>0.0004688823136034239</v>
      </c>
      <c r="J54" s="23">
        <f t="shared" si="2"/>
        <v>3453.5451456878664</v>
      </c>
      <c r="K54" s="1">
        <f>-VLOOKUP(A54,'[1]Sheet1'!F$4:G$107,2,FALSE)</f>
        <v>-1757.2000000000003</v>
      </c>
      <c r="L54" s="25">
        <f t="shared" si="4"/>
        <v>1696.345145687866</v>
      </c>
      <c r="N54" s="1">
        <f t="shared" si="3"/>
        <v>1696.345145687866</v>
      </c>
      <c r="O54" s="1">
        <f t="shared" si="5"/>
        <v>0</v>
      </c>
    </row>
    <row r="55" spans="1:15" ht="12.75">
      <c r="A55" s="16">
        <v>7231</v>
      </c>
      <c r="B55" s="17" t="s">
        <v>139</v>
      </c>
      <c r="C55" s="18" t="s">
        <v>140</v>
      </c>
      <c r="D55" s="19">
        <v>117675.79656690793</v>
      </c>
      <c r="E55" s="1">
        <v>1231.3600000000001</v>
      </c>
      <c r="F55" s="26"/>
      <c r="G55" s="26"/>
      <c r="H55" s="21">
        <f t="shared" si="0"/>
        <v>118907.15656690793</v>
      </c>
      <c r="I55" s="22">
        <f t="shared" si="1"/>
        <v>0.0003349866047836064</v>
      </c>
      <c r="J55" s="23">
        <f t="shared" si="2"/>
        <v>2467.338454142186</v>
      </c>
      <c r="K55" s="1">
        <f>-VLOOKUP(A55,'[1]Sheet1'!F$4:G$107,2,FALSE)</f>
        <v>-524.8</v>
      </c>
      <c r="L55" s="25">
        <f t="shared" si="4"/>
        <v>1942.538454142186</v>
      </c>
      <c r="N55" s="1">
        <f t="shared" si="3"/>
        <v>1942.538454142186</v>
      </c>
      <c r="O55" s="1">
        <f t="shared" si="5"/>
        <v>0</v>
      </c>
    </row>
    <row r="56" spans="1:15" ht="12.75">
      <c r="A56" s="16">
        <v>7241</v>
      </c>
      <c r="B56" s="17" t="s">
        <v>141</v>
      </c>
      <c r="C56" s="18" t="s">
        <v>142</v>
      </c>
      <c r="D56" s="19">
        <v>78534.3845315107</v>
      </c>
      <c r="E56" s="1">
        <v>1237.65</v>
      </c>
      <c r="F56" s="26"/>
      <c r="G56" s="26"/>
      <c r="H56" s="21">
        <f t="shared" si="0"/>
        <v>79772.0345315107</v>
      </c>
      <c r="I56" s="22">
        <f t="shared" si="1"/>
        <v>0.000224734690290528</v>
      </c>
      <c r="J56" s="23">
        <f t="shared" si="2"/>
        <v>1655.279749743266</v>
      </c>
      <c r="K56" s="1">
        <f>-VLOOKUP(A56,'[1]Sheet1'!F$4:G$107,2,FALSE)</f>
        <v>-287</v>
      </c>
      <c r="L56" s="25">
        <f t="shared" si="4"/>
        <v>1368.279749743266</v>
      </c>
      <c r="N56" s="1">
        <f t="shared" si="3"/>
        <v>1368.279749743266</v>
      </c>
      <c r="O56" s="1">
        <f t="shared" si="5"/>
        <v>0</v>
      </c>
    </row>
    <row r="57" spans="1:15" ht="12.75">
      <c r="A57" s="16">
        <v>7251</v>
      </c>
      <c r="B57" s="17" t="s">
        <v>143</v>
      </c>
      <c r="C57" s="18" t="s">
        <v>144</v>
      </c>
      <c r="D57" s="19">
        <v>413010.4814873197</v>
      </c>
      <c r="E57" s="1">
        <v>7207.14</v>
      </c>
      <c r="F57" s="26"/>
      <c r="G57" s="26"/>
      <c r="H57" s="21">
        <f t="shared" si="0"/>
        <v>420217.6214873197</v>
      </c>
      <c r="I57" s="22">
        <f t="shared" si="1"/>
        <v>0.001183841901164893</v>
      </c>
      <c r="J57" s="23">
        <f t="shared" si="2"/>
        <v>8719.568498136792</v>
      </c>
      <c r="K57" s="1">
        <f>-VLOOKUP(A57,'[1]Sheet1'!F$4:G$107,2,FALSE)</f>
        <v>-1118.8000000000002</v>
      </c>
      <c r="L57" s="25">
        <f t="shared" si="4"/>
        <v>7600.768498136792</v>
      </c>
      <c r="N57" s="1">
        <f t="shared" si="3"/>
        <v>7600.768498136792</v>
      </c>
      <c r="O57" s="1">
        <f t="shared" si="5"/>
        <v>0</v>
      </c>
    </row>
    <row r="58" spans="1:15" ht="12.75">
      <c r="A58" s="16">
        <v>7260</v>
      </c>
      <c r="B58" s="17" t="s">
        <v>145</v>
      </c>
      <c r="C58" s="18" t="s">
        <v>146</v>
      </c>
      <c r="D58" s="19">
        <v>595121.0592939883</v>
      </c>
      <c r="E58" s="1">
        <v>4036.54</v>
      </c>
      <c r="F58" s="26"/>
      <c r="G58" s="26"/>
      <c r="H58" s="21">
        <f t="shared" si="0"/>
        <v>599157.5992939883</v>
      </c>
      <c r="I58" s="22">
        <f t="shared" si="1"/>
        <v>0.00168795365823799</v>
      </c>
      <c r="J58" s="23">
        <f t="shared" si="2"/>
        <v>12432.595543546897</v>
      </c>
      <c r="K58" s="1">
        <f>-VLOOKUP(A58,'[1]Sheet1'!F$4:G$107,2,FALSE)</f>
        <v>-1376.4</v>
      </c>
      <c r="L58" s="25">
        <f t="shared" si="4"/>
        <v>11056.195543546897</v>
      </c>
      <c r="N58" s="1">
        <f t="shared" si="3"/>
        <v>11056.195543546897</v>
      </c>
      <c r="O58" s="1">
        <f t="shared" si="5"/>
        <v>0</v>
      </c>
    </row>
    <row r="59" spans="1:15" ht="12.75">
      <c r="A59" s="16">
        <v>7301</v>
      </c>
      <c r="B59" s="17" t="s">
        <v>147</v>
      </c>
      <c r="C59" s="18" t="s">
        <v>148</v>
      </c>
      <c r="D59" s="19">
        <v>119998.16675881912</v>
      </c>
      <c r="E59" s="1">
        <v>3098.75</v>
      </c>
      <c r="F59" s="26"/>
      <c r="G59" s="26"/>
      <c r="H59" s="21">
        <f t="shared" si="0"/>
        <v>123096.91675881912</v>
      </c>
      <c r="I59" s="22">
        <f t="shared" si="1"/>
        <v>0.00034679004523301366</v>
      </c>
      <c r="J59" s="23">
        <f t="shared" si="2"/>
        <v>2554.276505085485</v>
      </c>
      <c r="K59" s="1">
        <f>-VLOOKUP(A59,'[1]Sheet1'!F$4:G$107,2,FALSE)</f>
        <v>-398.6</v>
      </c>
      <c r="L59" s="25">
        <f t="shared" si="4"/>
        <v>2155.676505085485</v>
      </c>
      <c r="N59" s="1">
        <f t="shared" si="3"/>
        <v>2155.676505085485</v>
      </c>
      <c r="O59" s="1">
        <f t="shared" si="5"/>
        <v>0</v>
      </c>
    </row>
    <row r="60" spans="1:15" ht="12.75">
      <c r="A60" s="16">
        <v>7321</v>
      </c>
      <c r="B60" s="17" t="s">
        <v>149</v>
      </c>
      <c r="C60" s="18" t="s">
        <v>150</v>
      </c>
      <c r="D60" s="19">
        <v>63330.37190764559</v>
      </c>
      <c r="E60" s="1">
        <v>630.19</v>
      </c>
      <c r="F60" s="26"/>
      <c r="G60" s="26"/>
      <c r="H60" s="21">
        <f t="shared" si="0"/>
        <v>63960.56190764559</v>
      </c>
      <c r="I60" s="22">
        <f t="shared" si="1"/>
        <v>0.00018019042833168495</v>
      </c>
      <c r="J60" s="23">
        <f t="shared" si="2"/>
        <v>1327.1897041325378</v>
      </c>
      <c r="K60" s="1">
        <f>-VLOOKUP(A60,'[1]Sheet1'!F$4:G$107,2,FALSE)</f>
        <v>-299.6</v>
      </c>
      <c r="L60" s="25">
        <f t="shared" si="4"/>
        <v>1027.589704132538</v>
      </c>
      <c r="N60" s="1">
        <f t="shared" si="3"/>
        <v>1027.589704132538</v>
      </c>
      <c r="O60" s="1">
        <f t="shared" si="5"/>
        <v>0</v>
      </c>
    </row>
    <row r="61" spans="1:15" ht="12.75">
      <c r="A61" s="16">
        <v>7401</v>
      </c>
      <c r="B61" s="17" t="s">
        <v>151</v>
      </c>
      <c r="C61" s="18" t="s">
        <v>152</v>
      </c>
      <c r="D61" s="19">
        <v>256160.6594625281</v>
      </c>
      <c r="E61" s="1">
        <v>12449.75</v>
      </c>
      <c r="F61" s="26"/>
      <c r="G61" s="26"/>
      <c r="H61" s="21">
        <f t="shared" si="0"/>
        <v>268610.40946252807</v>
      </c>
      <c r="I61" s="22">
        <f t="shared" si="1"/>
        <v>0.0007567323252301907</v>
      </c>
      <c r="J61" s="23">
        <f t="shared" si="2"/>
        <v>5573.699780440456</v>
      </c>
      <c r="K61" s="1">
        <f>-VLOOKUP(A61,'[1]Sheet1'!F$4:G$107,2,FALSE)</f>
        <v>-959.2</v>
      </c>
      <c r="L61" s="25">
        <f t="shared" si="4"/>
        <v>4614.499780440457</v>
      </c>
      <c r="N61" s="1">
        <f t="shared" si="3"/>
        <v>4614.499780440457</v>
      </c>
      <c r="O61" s="1">
        <f t="shared" si="5"/>
        <v>0</v>
      </c>
    </row>
    <row r="62" spans="1:15" ht="12.75">
      <c r="A62" s="16">
        <v>7500</v>
      </c>
      <c r="B62" s="17" t="s">
        <v>153</v>
      </c>
      <c r="C62" s="18" t="s">
        <v>154</v>
      </c>
      <c r="D62" s="19">
        <v>159489.72694238403</v>
      </c>
      <c r="E62" s="1">
        <v>2253.16</v>
      </c>
      <c r="F62" s="26"/>
      <c r="G62" s="26"/>
      <c r="H62" s="21">
        <f t="shared" si="0"/>
        <v>161742.88694238404</v>
      </c>
      <c r="I62" s="22">
        <f t="shared" si="1"/>
        <v>0.00045566391552084927</v>
      </c>
      <c r="J62" s="23">
        <f t="shared" si="2"/>
        <v>3356.1852470365043</v>
      </c>
      <c r="L62" s="25">
        <f t="shared" si="4"/>
        <v>3356.1852470365043</v>
      </c>
      <c r="N62" s="1">
        <f t="shared" si="3"/>
        <v>3356.1852470365043</v>
      </c>
      <c r="O62" s="1">
        <f t="shared" si="5"/>
        <v>0</v>
      </c>
    </row>
    <row r="63" spans="1:15" ht="12.75">
      <c r="A63" s="16">
        <v>6765</v>
      </c>
      <c r="B63" s="17" t="s">
        <v>155</v>
      </c>
      <c r="C63" s="18" t="s">
        <v>156</v>
      </c>
      <c r="D63" s="19">
        <v>695212.8557999999</v>
      </c>
      <c r="E63" s="1">
        <v>17502.82</v>
      </c>
      <c r="F63" s="26"/>
      <c r="G63" s="26"/>
      <c r="H63" s="21">
        <f t="shared" si="0"/>
        <v>712715.6757999999</v>
      </c>
      <c r="I63" s="22">
        <f t="shared" si="1"/>
        <v>0.0020078707733453623</v>
      </c>
      <c r="J63" s="23">
        <f t="shared" si="2"/>
        <v>14788.93991365253</v>
      </c>
      <c r="K63" s="1">
        <f>-VLOOKUP(A63,'[1]Sheet1'!F$4:G$107,2,FALSE)</f>
        <v>-1926</v>
      </c>
      <c r="L63" s="25">
        <f t="shared" si="4"/>
        <v>12862.93991365253</v>
      </c>
      <c r="N63" s="1">
        <f t="shared" si="3"/>
        <v>12862.93991365253</v>
      </c>
      <c r="O63" s="1">
        <f t="shared" si="5"/>
        <v>0</v>
      </c>
    </row>
    <row r="64" spans="1:15" ht="12.75">
      <c r="A64" s="16">
        <v>6766</v>
      </c>
      <c r="B64" s="17" t="s">
        <v>157</v>
      </c>
      <c r="C64" s="18" t="s">
        <v>158</v>
      </c>
      <c r="D64" s="19">
        <v>79228.70579999998</v>
      </c>
      <c r="E64" s="1">
        <v>1965.75</v>
      </c>
      <c r="F64" s="26"/>
      <c r="G64" s="26"/>
      <c r="H64" s="21">
        <f t="shared" si="0"/>
        <v>81194.45579999998</v>
      </c>
      <c r="I64" s="22">
        <f>H64/H$144</f>
        <v>0.00022874195179656777</v>
      </c>
      <c r="J64" s="23">
        <f t="shared" si="2"/>
        <v>1684.7951699674345</v>
      </c>
      <c r="K64" s="1">
        <f>-VLOOKUP(A64,'[1]Sheet1'!F$4:G$107,2,FALSE)</f>
        <v>-851</v>
      </c>
      <c r="L64" s="25">
        <f t="shared" si="4"/>
        <v>833.7951699674345</v>
      </c>
      <c r="N64" s="1">
        <f t="shared" si="3"/>
        <v>833.7951699674345</v>
      </c>
      <c r="O64" s="1">
        <f t="shared" si="5"/>
        <v>0</v>
      </c>
    </row>
    <row r="65" spans="1:15" ht="12.75">
      <c r="A65" s="16">
        <v>1850</v>
      </c>
      <c r="B65" s="17" t="s">
        <v>159</v>
      </c>
      <c r="C65" s="18" t="s">
        <v>160</v>
      </c>
      <c r="D65" s="19">
        <v>6188.135736335313</v>
      </c>
      <c r="E65" s="1">
        <v>402.43</v>
      </c>
      <c r="F65" s="26"/>
      <c r="G65" s="26"/>
      <c r="H65" s="21">
        <f t="shared" si="0"/>
        <v>6590.565736335313</v>
      </c>
      <c r="I65" s="22">
        <f t="shared" si="1"/>
        <v>1.8567017355055957E-05</v>
      </c>
      <c r="J65" s="23">
        <f t="shared" si="2"/>
        <v>136.75506794800893</v>
      </c>
      <c r="L65" s="25">
        <f t="shared" si="4"/>
        <v>136.75506794800893</v>
      </c>
      <c r="N65" s="1">
        <f t="shared" si="3"/>
        <v>136.75506794800893</v>
      </c>
      <c r="O65" s="1">
        <f t="shared" si="5"/>
        <v>0</v>
      </c>
    </row>
    <row r="66" spans="1:15" ht="12.75">
      <c r="A66" s="16">
        <v>1852</v>
      </c>
      <c r="B66" s="17" t="s">
        <v>161</v>
      </c>
      <c r="C66" s="18" t="s">
        <v>162</v>
      </c>
      <c r="D66" s="19">
        <v>1535.7653349135287</v>
      </c>
      <c r="E66" s="1">
        <v>13.89</v>
      </c>
      <c r="F66" s="26"/>
      <c r="G66" s="26"/>
      <c r="H66" s="21">
        <f t="shared" si="0"/>
        <v>1549.6553349135288</v>
      </c>
      <c r="I66" s="22">
        <f t="shared" si="1"/>
        <v>4.365706776743795E-06</v>
      </c>
      <c r="J66" s="23">
        <f t="shared" si="2"/>
        <v>32.15554310515597</v>
      </c>
      <c r="L66" s="25">
        <f t="shared" si="4"/>
        <v>32.15554310515597</v>
      </c>
      <c r="N66" s="1">
        <f t="shared" si="3"/>
        <v>32.15554310515597</v>
      </c>
      <c r="O66" s="1">
        <f t="shared" si="5"/>
        <v>0</v>
      </c>
    </row>
    <row r="67" spans="1:15" ht="12.75">
      <c r="A67" s="16">
        <v>1854</v>
      </c>
      <c r="B67" s="17" t="s">
        <v>163</v>
      </c>
      <c r="C67" s="18" t="s">
        <v>164</v>
      </c>
      <c r="D67" s="19">
        <v>1465.0027278105808</v>
      </c>
      <c r="E67" s="1">
        <v>151.07</v>
      </c>
      <c r="F67" s="26"/>
      <c r="G67" s="26"/>
      <c r="H67" s="21">
        <f t="shared" si="0"/>
        <v>1616.0727278105808</v>
      </c>
      <c r="I67" s="22">
        <f t="shared" si="1"/>
        <v>4.5528186175070804E-06</v>
      </c>
      <c r="J67" s="23">
        <f t="shared" si="2"/>
        <v>33.53371236132312</v>
      </c>
      <c r="L67" s="25">
        <f t="shared" si="4"/>
        <v>33.53371236132312</v>
      </c>
      <c r="N67" s="1">
        <f t="shared" si="3"/>
        <v>33.53371236132312</v>
      </c>
      <c r="O67" s="1">
        <f t="shared" si="5"/>
        <v>0</v>
      </c>
    </row>
    <row r="68" spans="1:15" ht="12.75">
      <c r="A68" s="16">
        <v>1856</v>
      </c>
      <c r="B68" s="17" t="s">
        <v>165</v>
      </c>
      <c r="C68" s="18" t="s">
        <v>166</v>
      </c>
      <c r="D68" s="19">
        <v>4356.358909165576</v>
      </c>
      <c r="E68" s="1">
        <v>70.77</v>
      </c>
      <c r="F68" s="26"/>
      <c r="G68" s="26"/>
      <c r="H68" s="21">
        <f t="shared" si="0"/>
        <v>4427.128909165576</v>
      </c>
      <c r="I68" s="22">
        <f t="shared" si="1"/>
        <v>1.2472158321154044E-05</v>
      </c>
      <c r="J68" s="23">
        <f t="shared" si="2"/>
        <v>91.86348168104062</v>
      </c>
      <c r="L68" s="25">
        <f t="shared" si="4"/>
        <v>91.86348168104062</v>
      </c>
      <c r="N68" s="1">
        <f t="shared" si="3"/>
        <v>91.86348168104062</v>
      </c>
      <c r="O68" s="1">
        <f t="shared" si="5"/>
        <v>0</v>
      </c>
    </row>
    <row r="69" spans="1:15" ht="12.75">
      <c r="A69" s="16">
        <v>1857</v>
      </c>
      <c r="B69" s="17" t="s">
        <v>167</v>
      </c>
      <c r="C69" s="18" t="s">
        <v>168</v>
      </c>
      <c r="D69" s="19">
        <v>9405.048076503266</v>
      </c>
      <c r="E69" s="1">
        <v>399.88</v>
      </c>
      <c r="F69" s="26"/>
      <c r="G69" s="26"/>
      <c r="H69" s="21">
        <f t="shared" si="0"/>
        <v>9804.928076503265</v>
      </c>
      <c r="I69" s="22">
        <f t="shared" si="1"/>
        <v>2.762255579332702E-05</v>
      </c>
      <c r="J69" s="23">
        <f t="shared" si="2"/>
        <v>203.45349078835497</v>
      </c>
      <c r="L69" s="25">
        <f t="shared" si="4"/>
        <v>203.45349078835497</v>
      </c>
      <c r="N69" s="1">
        <f t="shared" si="3"/>
        <v>203.45349078835497</v>
      </c>
      <c r="O69" s="1">
        <f t="shared" si="5"/>
        <v>0</v>
      </c>
    </row>
    <row r="70" spans="1:15" ht="12.75">
      <c r="A70" s="16">
        <v>1858</v>
      </c>
      <c r="B70" s="17" t="s">
        <v>169</v>
      </c>
      <c r="C70" s="18" t="s">
        <v>170</v>
      </c>
      <c r="D70" s="19">
        <v>3958.297807097541</v>
      </c>
      <c r="E70" s="1">
        <v>54.53</v>
      </c>
      <c r="F70" s="26"/>
      <c r="G70" s="26"/>
      <c r="H70" s="21">
        <f t="shared" si="0"/>
        <v>4012.827807097541</v>
      </c>
      <c r="I70" s="22">
        <f t="shared" si="1"/>
        <v>1.1304984506331685E-05</v>
      </c>
      <c r="J70" s="23">
        <f t="shared" si="2"/>
        <v>83.26668170499582</v>
      </c>
      <c r="L70" s="25">
        <f t="shared" si="4"/>
        <v>83.26668170499582</v>
      </c>
      <c r="N70" s="1">
        <f t="shared" si="3"/>
        <v>83.26668170499582</v>
      </c>
      <c r="O70" s="1">
        <f t="shared" si="5"/>
        <v>0</v>
      </c>
    </row>
    <row r="71" spans="1:15" ht="12.75">
      <c r="A71" s="16">
        <v>1863</v>
      </c>
      <c r="B71" s="17" t="s">
        <v>171</v>
      </c>
      <c r="C71" s="18" t="s">
        <v>172</v>
      </c>
      <c r="D71" s="19">
        <v>220.33786747829555</v>
      </c>
      <c r="E71" s="1">
        <v>3.32</v>
      </c>
      <c r="F71" s="26"/>
      <c r="G71" s="26"/>
      <c r="H71" s="21">
        <f t="shared" si="0"/>
        <v>223.65786747829554</v>
      </c>
      <c r="I71" s="22">
        <f t="shared" si="1"/>
        <v>6.300915085589309E-07</v>
      </c>
      <c r="J71" s="23">
        <f t="shared" si="2"/>
        <v>4.6409288804254665</v>
      </c>
      <c r="L71" s="25">
        <f t="shared" si="4"/>
        <v>4.6409288804254665</v>
      </c>
      <c r="N71" s="1">
        <f t="shared" si="3"/>
        <v>4.6409288804254665</v>
      </c>
      <c r="O71" s="1">
        <f t="shared" si="5"/>
        <v>0</v>
      </c>
    </row>
    <row r="72" spans="1:15" ht="12.75">
      <c r="A72" s="16">
        <v>1864</v>
      </c>
      <c r="B72" s="17" t="s">
        <v>173</v>
      </c>
      <c r="C72" s="18" t="s">
        <v>174</v>
      </c>
      <c r="D72" s="19">
        <v>870.286993310836</v>
      </c>
      <c r="E72" s="1">
        <v>4.91</v>
      </c>
      <c r="F72" s="26"/>
      <c r="G72" s="26"/>
      <c r="H72" s="21">
        <f t="shared" si="0"/>
        <v>875.196993310836</v>
      </c>
      <c r="I72" s="22">
        <f t="shared" si="1"/>
        <v>2.4656150039299647E-06</v>
      </c>
      <c r="J72" s="23">
        <f t="shared" si="2"/>
        <v>18.16044768785947</v>
      </c>
      <c r="L72" s="25">
        <f t="shared" si="4"/>
        <v>18.16044768785947</v>
      </c>
      <c r="N72" s="1">
        <f t="shared" si="3"/>
        <v>18.16044768785947</v>
      </c>
      <c r="O72" s="1">
        <f t="shared" si="5"/>
        <v>0</v>
      </c>
    </row>
    <row r="73" spans="1:15" ht="12.75">
      <c r="A73" s="16">
        <v>1867</v>
      </c>
      <c r="B73" s="17" t="s">
        <v>175</v>
      </c>
      <c r="C73" s="18" t="s">
        <v>176</v>
      </c>
      <c r="D73" s="19">
        <v>4250.27940611457</v>
      </c>
      <c r="E73" s="1">
        <v>70.71000000000001</v>
      </c>
      <c r="F73" s="26"/>
      <c r="G73" s="26"/>
      <c r="H73" s="21">
        <f t="shared" si="0"/>
        <v>4320.98940611457</v>
      </c>
      <c r="I73" s="22">
        <f t="shared" si="1"/>
        <v>1.21731408962401E-05</v>
      </c>
      <c r="J73" s="23">
        <f t="shared" si="2"/>
        <v>89.66107364318688</v>
      </c>
      <c r="L73" s="25">
        <f t="shared" si="4"/>
        <v>89.66107364318688</v>
      </c>
      <c r="N73" s="1">
        <f t="shared" si="3"/>
        <v>89.66107364318688</v>
      </c>
      <c r="O73" s="1">
        <f t="shared" si="5"/>
        <v>0</v>
      </c>
    </row>
    <row r="74" spans="1:15" ht="12.75">
      <c r="A74" s="16">
        <v>1871</v>
      </c>
      <c r="B74" s="17" t="s">
        <v>177</v>
      </c>
      <c r="C74" s="18" t="s">
        <v>178</v>
      </c>
      <c r="D74" s="19">
        <v>2504.057256473727</v>
      </c>
      <c r="E74" s="1">
        <v>31.72</v>
      </c>
      <c r="F74" s="26"/>
      <c r="G74" s="26"/>
      <c r="H74" s="21">
        <f t="shared" si="0"/>
        <v>2535.777256473727</v>
      </c>
      <c r="I74" s="22">
        <f t="shared" si="1"/>
        <v>7.14382076032273E-06</v>
      </c>
      <c r="J74" s="23">
        <f t="shared" si="2"/>
        <v>52.61769700561511</v>
      </c>
      <c r="L74" s="25">
        <f t="shared" si="4"/>
        <v>52.61769700561511</v>
      </c>
      <c r="N74" s="1">
        <f t="shared" si="3"/>
        <v>52.61769700561511</v>
      </c>
      <c r="O74" s="1">
        <f t="shared" si="5"/>
        <v>0</v>
      </c>
    </row>
    <row r="75" spans="1:15" ht="12.75">
      <c r="A75" s="16">
        <v>1872</v>
      </c>
      <c r="B75" s="17" t="s">
        <v>179</v>
      </c>
      <c r="C75" s="18" t="s">
        <v>180</v>
      </c>
      <c r="D75" s="19">
        <v>9135.509064422833</v>
      </c>
      <c r="E75" s="1">
        <v>501.59</v>
      </c>
      <c r="F75" s="26"/>
      <c r="G75" s="26"/>
      <c r="H75" s="21">
        <f t="shared" si="0"/>
        <v>9637.099064422833</v>
      </c>
      <c r="I75" s="22">
        <f t="shared" si="1"/>
        <v>2.7149745976288157E-05</v>
      </c>
      <c r="J75" s="23">
        <f t="shared" si="2"/>
        <v>199.97101767923021</v>
      </c>
      <c r="L75" s="25">
        <f t="shared" si="4"/>
        <v>199.97101767923021</v>
      </c>
      <c r="N75" s="1">
        <f t="shared" si="3"/>
        <v>199.97101767923021</v>
      </c>
      <c r="O75" s="1">
        <f t="shared" si="5"/>
        <v>0</v>
      </c>
    </row>
    <row r="76" spans="1:15" ht="12.75">
      <c r="A76" s="16">
        <v>1873</v>
      </c>
      <c r="B76" s="17" t="s">
        <v>181</v>
      </c>
      <c r="C76" s="18" t="s">
        <v>182</v>
      </c>
      <c r="D76" s="19">
        <v>6083.002973826948</v>
      </c>
      <c r="E76" s="1">
        <v>116.19</v>
      </c>
      <c r="F76" s="26"/>
      <c r="G76" s="26"/>
      <c r="H76" s="21">
        <f aca="true" t="shared" si="6" ref="H76:H140">SUM(D76:G76)</f>
        <v>6199.192973826947</v>
      </c>
      <c r="I76" s="22">
        <f aca="true" t="shared" si="7" ref="I76:I140">H76/H$144</f>
        <v>1.746443752132083E-05</v>
      </c>
      <c r="J76" s="23">
        <f aca="true" t="shared" si="8" ref="J76:J140">I76*J$144</f>
        <v>128.63403390160664</v>
      </c>
      <c r="L76" s="25">
        <f t="shared" si="4"/>
        <v>128.63403390160664</v>
      </c>
      <c r="N76" s="1">
        <f aca="true" t="shared" si="9" ref="N76:N139">SUM(J76:K76)</f>
        <v>128.63403390160664</v>
      </c>
      <c r="O76" s="1">
        <f t="shared" si="5"/>
        <v>0</v>
      </c>
    </row>
    <row r="77" spans="1:15" ht="12.75">
      <c r="A77" s="16">
        <v>1874</v>
      </c>
      <c r="B77" s="17" t="s">
        <v>183</v>
      </c>
      <c r="C77" s="18" t="s">
        <v>184</v>
      </c>
      <c r="D77" s="19">
        <v>1906.1595884068872</v>
      </c>
      <c r="E77" s="1">
        <v>20.98</v>
      </c>
      <c r="F77" s="26"/>
      <c r="G77" s="26"/>
      <c r="H77" s="21">
        <f t="shared" si="6"/>
        <v>1927.1395884068872</v>
      </c>
      <c r="I77" s="22">
        <f t="shared" si="7"/>
        <v>5.429159743646262E-06</v>
      </c>
      <c r="J77" s="23">
        <f t="shared" si="8"/>
        <v>39.98838884268936</v>
      </c>
      <c r="L77" s="25">
        <f t="shared" si="4"/>
        <v>39.98838884268936</v>
      </c>
      <c r="N77" s="1">
        <f t="shared" si="9"/>
        <v>39.98838884268936</v>
      </c>
      <c r="O77" s="1">
        <f t="shared" si="5"/>
        <v>0</v>
      </c>
    </row>
    <row r="78" spans="1:15" ht="12.75">
      <c r="A78" s="16">
        <v>1875</v>
      </c>
      <c r="B78" s="17" t="s">
        <v>185</v>
      </c>
      <c r="C78" s="18" t="s">
        <v>186</v>
      </c>
      <c r="D78" s="19">
        <v>2319.340121474938</v>
      </c>
      <c r="E78" s="1">
        <v>26.62</v>
      </c>
      <c r="F78" s="26"/>
      <c r="G78" s="26"/>
      <c r="H78" s="21">
        <f t="shared" si="6"/>
        <v>2345.9601214749378</v>
      </c>
      <c r="I78" s="22">
        <f t="shared" si="7"/>
        <v>6.609065751298387E-06</v>
      </c>
      <c r="J78" s="23">
        <f t="shared" si="8"/>
        <v>48.678967580409505</v>
      </c>
      <c r="K78" s="1">
        <f>-VLOOKUP(A78,'[1]Sheet1'!F$4:G$107,2,FALSE)</f>
        <v>-50</v>
      </c>
      <c r="L78" s="25">
        <f aca="true" t="shared" si="10" ref="L78:L97">IF(SUM(J78:K78)&lt;=0,0,SUM(J78:K78))</f>
        <v>0</v>
      </c>
      <c r="N78" s="1">
        <f t="shared" si="9"/>
        <v>-1.3210324195904946</v>
      </c>
      <c r="O78" s="1">
        <f aca="true" t="shared" si="11" ref="O78:O143">L78-N78</f>
        <v>1.3210324195904946</v>
      </c>
    </row>
    <row r="79" spans="1:15" ht="12.75">
      <c r="A79" s="16">
        <v>6763</v>
      </c>
      <c r="B79" s="17" t="s">
        <v>187</v>
      </c>
      <c r="C79" s="18" t="s">
        <v>188</v>
      </c>
      <c r="D79" s="19">
        <v>17529.96</v>
      </c>
      <c r="E79" s="1">
        <v>484.44</v>
      </c>
      <c r="F79" s="26"/>
      <c r="G79" s="26"/>
      <c r="H79" s="21">
        <f t="shared" si="6"/>
        <v>18014.399999999998</v>
      </c>
      <c r="I79" s="22">
        <f t="shared" si="7"/>
        <v>5.075037422005963E-05</v>
      </c>
      <c r="J79" s="23">
        <f t="shared" si="8"/>
        <v>373.80106573559124</v>
      </c>
      <c r="K79" s="1">
        <f>-VLOOKUP(A79,'[1]Sheet1'!F$4:G$107,2,FALSE)</f>
        <v>-375.40000000000003</v>
      </c>
      <c r="L79" s="25">
        <f t="shared" si="10"/>
        <v>0</v>
      </c>
      <c r="N79" s="1">
        <f t="shared" si="9"/>
        <v>-1.598934264408797</v>
      </c>
      <c r="O79" s="1">
        <f t="shared" si="11"/>
        <v>1.598934264408797</v>
      </c>
    </row>
    <row r="80" spans="1:15" ht="12.75">
      <c r="A80" s="16">
        <v>7535</v>
      </c>
      <c r="B80" s="17" t="s">
        <v>189</v>
      </c>
      <c r="C80" s="18" t="s">
        <v>190</v>
      </c>
      <c r="D80" s="19">
        <v>1701838.1679451675</v>
      </c>
      <c r="E80" s="1">
        <v>19992.269999999997</v>
      </c>
      <c r="F80" s="26"/>
      <c r="G80" s="26"/>
      <c r="H80" s="21">
        <f t="shared" si="6"/>
        <v>1721830.4379451675</v>
      </c>
      <c r="I80" s="22">
        <f t="shared" si="7"/>
        <v>0.004850760451039525</v>
      </c>
      <c r="J80" s="23">
        <f t="shared" si="8"/>
        <v>35728.19814814168</v>
      </c>
      <c r="L80" s="25">
        <f t="shared" si="10"/>
        <v>35728.19814814168</v>
      </c>
      <c r="N80" s="1">
        <f t="shared" si="9"/>
        <v>35728.19814814168</v>
      </c>
      <c r="O80" s="1">
        <f t="shared" si="11"/>
        <v>0</v>
      </c>
    </row>
    <row r="81" spans="1:15" ht="12.75">
      <c r="A81" s="16">
        <v>7540</v>
      </c>
      <c r="B81" s="17" t="s">
        <v>191</v>
      </c>
      <c r="C81" s="18" t="s">
        <v>192</v>
      </c>
      <c r="D81" s="19">
        <v>1312093.223823776</v>
      </c>
      <c r="E81" s="1">
        <v>19139.65</v>
      </c>
      <c r="F81" s="26"/>
      <c r="G81" s="26"/>
      <c r="H81" s="21">
        <f t="shared" si="6"/>
        <v>1331232.873823776</v>
      </c>
      <c r="I81" s="22">
        <f t="shared" si="7"/>
        <v>0.003750364515088044</v>
      </c>
      <c r="J81" s="23">
        <f t="shared" si="8"/>
        <v>27623.249565768572</v>
      </c>
      <c r="L81" s="25">
        <f t="shared" si="10"/>
        <v>27623.249565768572</v>
      </c>
      <c r="N81" s="1">
        <f t="shared" si="9"/>
        <v>27623.249565768572</v>
      </c>
      <c r="O81" s="1">
        <f t="shared" si="11"/>
        <v>0</v>
      </c>
    </row>
    <row r="82" spans="1:15" ht="12.75">
      <c r="A82" s="16">
        <v>6767</v>
      </c>
      <c r="B82" s="17" t="s">
        <v>193</v>
      </c>
      <c r="C82" s="18" t="s">
        <v>194</v>
      </c>
      <c r="D82" s="19">
        <v>56320.91</v>
      </c>
      <c r="E82" s="1">
        <v>1217.71</v>
      </c>
      <c r="F82" s="26"/>
      <c r="G82" s="26"/>
      <c r="H82" s="21">
        <f t="shared" si="6"/>
        <v>57538.62</v>
      </c>
      <c r="I82" s="22">
        <f t="shared" si="7"/>
        <v>0.00016209845996013232</v>
      </c>
      <c r="J82" s="23">
        <f t="shared" si="8"/>
        <v>1193.9336018382633</v>
      </c>
      <c r="L82" s="25">
        <f t="shared" si="10"/>
        <v>1193.9336018382633</v>
      </c>
      <c r="N82" s="1">
        <f t="shared" si="9"/>
        <v>1193.9336018382633</v>
      </c>
      <c r="O82" s="1">
        <f t="shared" si="11"/>
        <v>0</v>
      </c>
    </row>
    <row r="83" spans="1:15" ht="12.75">
      <c r="A83" s="16">
        <v>6768</v>
      </c>
      <c r="B83" s="17" t="s">
        <v>195</v>
      </c>
      <c r="C83" s="18" t="s">
        <v>196</v>
      </c>
      <c r="D83" s="19">
        <v>1610865.0217000006</v>
      </c>
      <c r="E83" s="1">
        <v>18167.59</v>
      </c>
      <c r="F83" s="26"/>
      <c r="G83" s="26"/>
      <c r="H83" s="21">
        <f t="shared" si="6"/>
        <v>1629032.6117000007</v>
      </c>
      <c r="I83" s="22">
        <f t="shared" si="7"/>
        <v>0.0045893293509889944</v>
      </c>
      <c r="J83" s="23">
        <f t="shared" si="8"/>
        <v>33802.63158203959</v>
      </c>
      <c r="K83" s="1">
        <f>-VLOOKUP(A83,'[1]Sheet1'!F$4:G$107,2,FALSE)</f>
        <v>-110.8</v>
      </c>
      <c r="L83" s="25">
        <f t="shared" si="10"/>
        <v>33691.83158203959</v>
      </c>
      <c r="N83" s="1">
        <f t="shared" si="9"/>
        <v>33691.83158203959</v>
      </c>
      <c r="O83" s="1">
        <f t="shared" si="11"/>
        <v>0</v>
      </c>
    </row>
    <row r="84" spans="1:15" ht="12.75">
      <c r="A84" s="16">
        <v>6769</v>
      </c>
      <c r="B84" s="17" t="s">
        <v>197</v>
      </c>
      <c r="C84" s="18" t="s">
        <v>198</v>
      </c>
      <c r="D84" s="19">
        <v>1230281.8453</v>
      </c>
      <c r="E84" s="1">
        <v>12555.64</v>
      </c>
      <c r="F84" s="26"/>
      <c r="G84" s="26"/>
      <c r="H84" s="21">
        <f t="shared" si="6"/>
        <v>1242837.4852999998</v>
      </c>
      <c r="I84" s="22">
        <f t="shared" si="7"/>
        <v>0.0035013360130613765</v>
      </c>
      <c r="J84" s="23">
        <f t="shared" si="8"/>
        <v>25789.03413609569</v>
      </c>
      <c r="L84" s="25">
        <f t="shared" si="10"/>
        <v>25789.03413609569</v>
      </c>
      <c r="N84" s="1">
        <f t="shared" si="9"/>
        <v>25789.03413609569</v>
      </c>
      <c r="O84" s="1">
        <f t="shared" si="11"/>
        <v>0</v>
      </c>
    </row>
    <row r="85" spans="1:15" ht="12.75">
      <c r="A85" s="16">
        <v>6770</v>
      </c>
      <c r="B85" s="17" t="s">
        <v>199</v>
      </c>
      <c r="C85" s="18" t="s">
        <v>200</v>
      </c>
      <c r="D85" s="19">
        <v>257466.32</v>
      </c>
      <c r="E85" s="1">
        <v>4197.02</v>
      </c>
      <c r="F85" s="26"/>
      <c r="G85" s="26"/>
      <c r="H85" s="21">
        <f t="shared" si="6"/>
        <v>261663.34</v>
      </c>
      <c r="I85" s="22">
        <f t="shared" si="7"/>
        <v>0.0007371609614902911</v>
      </c>
      <c r="J85" s="23">
        <f t="shared" si="8"/>
        <v>5429.5472153351975</v>
      </c>
      <c r="L85" s="25">
        <f t="shared" si="10"/>
        <v>5429.5472153351975</v>
      </c>
      <c r="N85" s="1">
        <f t="shared" si="9"/>
        <v>5429.5472153351975</v>
      </c>
      <c r="O85" s="1">
        <f t="shared" si="11"/>
        <v>0</v>
      </c>
    </row>
    <row r="86" spans="1:15" ht="12.75">
      <c r="A86" s="16">
        <v>1900</v>
      </c>
      <c r="B86" s="17" t="s">
        <v>201</v>
      </c>
      <c r="C86" s="18" t="s">
        <v>202</v>
      </c>
      <c r="D86" s="19">
        <v>594.229941520468</v>
      </c>
      <c r="E86" s="1">
        <v>50.77</v>
      </c>
      <c r="F86" s="26"/>
      <c r="G86" s="26"/>
      <c r="H86" s="21">
        <f t="shared" si="6"/>
        <v>644.9999415204679</v>
      </c>
      <c r="I86" s="22">
        <f t="shared" si="7"/>
        <v>1.8171012303535132E-06</v>
      </c>
      <c r="J86" s="23">
        <f t="shared" si="8"/>
        <v>13.383829910501875</v>
      </c>
      <c r="L86" s="25">
        <f t="shared" si="10"/>
        <v>13.383829910501875</v>
      </c>
      <c r="N86" s="1">
        <f t="shared" si="9"/>
        <v>13.383829910501875</v>
      </c>
      <c r="O86" s="1">
        <f>L86-N86</f>
        <v>0</v>
      </c>
    </row>
    <row r="87" spans="1:15" ht="12.75">
      <c r="A87" s="16">
        <v>1905</v>
      </c>
      <c r="B87" s="17" t="s">
        <v>203</v>
      </c>
      <c r="C87" s="18" t="s">
        <v>204</v>
      </c>
      <c r="D87" s="19">
        <v>2339.088858504571</v>
      </c>
      <c r="E87" s="1">
        <v>63.300000000000004</v>
      </c>
      <c r="F87" s="26"/>
      <c r="G87" s="26"/>
      <c r="H87" s="21">
        <f t="shared" si="6"/>
        <v>2402.388858504571</v>
      </c>
      <c r="I87" s="22">
        <f t="shared" si="7"/>
        <v>6.768037436229288E-06</v>
      </c>
      <c r="J87" s="23">
        <f t="shared" si="8"/>
        <v>49.8498709710187</v>
      </c>
      <c r="L87" s="25">
        <f t="shared" si="10"/>
        <v>49.8498709710187</v>
      </c>
      <c r="N87" s="1">
        <f t="shared" si="9"/>
        <v>49.8498709710187</v>
      </c>
      <c r="O87" s="1">
        <f t="shared" si="11"/>
        <v>0</v>
      </c>
    </row>
    <row r="88" spans="1:15" ht="12.75">
      <c r="A88" s="16">
        <v>1907</v>
      </c>
      <c r="B88" s="17" t="s">
        <v>205</v>
      </c>
      <c r="C88" s="18" t="s">
        <v>206</v>
      </c>
      <c r="D88" s="19">
        <v>39971.841825333286</v>
      </c>
      <c r="E88" s="1">
        <v>148.07999999999998</v>
      </c>
      <c r="F88" s="26"/>
      <c r="G88" s="26"/>
      <c r="H88" s="21">
        <f t="shared" si="6"/>
        <v>40119.92182533329</v>
      </c>
      <c r="I88" s="22">
        <f t="shared" si="7"/>
        <v>0.0001130263037522872</v>
      </c>
      <c r="J88" s="23">
        <f t="shared" si="8"/>
        <v>832.4934239018892</v>
      </c>
      <c r="L88" s="25">
        <f t="shared" si="10"/>
        <v>832.4934239018892</v>
      </c>
      <c r="N88" s="1">
        <f t="shared" si="9"/>
        <v>832.4934239018892</v>
      </c>
      <c r="O88" s="1">
        <f t="shared" si="11"/>
        <v>0</v>
      </c>
    </row>
    <row r="89" spans="1:15" ht="12.75">
      <c r="A89" s="16">
        <v>1909</v>
      </c>
      <c r="B89" s="17" t="s">
        <v>207</v>
      </c>
      <c r="C89" s="18" t="s">
        <v>208</v>
      </c>
      <c r="D89" s="19">
        <v>488.9957621603347</v>
      </c>
      <c r="E89" s="1">
        <v>6.7299999999999995</v>
      </c>
      <c r="F89" s="26"/>
      <c r="G89" s="26"/>
      <c r="H89" s="21">
        <f t="shared" si="6"/>
        <v>495.72576216033474</v>
      </c>
      <c r="I89" s="22">
        <f t="shared" si="7"/>
        <v>1.396564300790549E-06</v>
      </c>
      <c r="J89" s="23">
        <f t="shared" si="8"/>
        <v>10.286371914031074</v>
      </c>
      <c r="L89" s="25">
        <f t="shared" si="10"/>
        <v>10.286371914031074</v>
      </c>
      <c r="N89" s="1">
        <f t="shared" si="9"/>
        <v>10.286371914031074</v>
      </c>
      <c r="O89" s="1">
        <f t="shared" si="11"/>
        <v>0</v>
      </c>
    </row>
    <row r="90" spans="1:15" ht="12.75">
      <c r="A90" s="16">
        <v>6315</v>
      </c>
      <c r="B90" s="17" t="s">
        <v>209</v>
      </c>
      <c r="C90" s="18" t="s">
        <v>210</v>
      </c>
      <c r="D90" s="19">
        <v>1569.0614609111192</v>
      </c>
      <c r="E90" s="1">
        <v>24.43</v>
      </c>
      <c r="F90" s="26"/>
      <c r="G90" s="26"/>
      <c r="H90" s="21">
        <f t="shared" si="6"/>
        <v>1593.4914609111192</v>
      </c>
      <c r="I90" s="22">
        <f t="shared" si="7"/>
        <v>4.48920241349747E-06</v>
      </c>
      <c r="J90" s="23">
        <f t="shared" si="8"/>
        <v>33.0651482330325</v>
      </c>
      <c r="L90" s="25">
        <f t="shared" si="10"/>
        <v>33.0651482330325</v>
      </c>
      <c r="N90" s="1">
        <f t="shared" si="9"/>
        <v>33.0651482330325</v>
      </c>
      <c r="O90" s="1">
        <f t="shared" si="11"/>
        <v>0</v>
      </c>
    </row>
    <row r="91" spans="1:15" ht="12.75">
      <c r="A91" s="16">
        <v>7565</v>
      </c>
      <c r="B91" s="17" t="s">
        <v>211</v>
      </c>
      <c r="C91" s="18" t="s">
        <v>212</v>
      </c>
      <c r="D91" s="19">
        <v>2501.86</v>
      </c>
      <c r="E91" s="1">
        <v>15.7</v>
      </c>
      <c r="F91" s="26"/>
      <c r="G91" s="26"/>
      <c r="H91" s="21">
        <f t="shared" si="6"/>
        <v>2517.56</v>
      </c>
      <c r="I91" s="22">
        <f t="shared" si="7"/>
        <v>7.092498896519081E-06</v>
      </c>
      <c r="J91" s="23">
        <f t="shared" si="8"/>
        <v>52.2396866425357</v>
      </c>
      <c r="L91" s="25">
        <f t="shared" si="10"/>
        <v>52.2396866425357</v>
      </c>
      <c r="N91" s="1">
        <f t="shared" si="9"/>
        <v>52.2396866425357</v>
      </c>
      <c r="O91" s="1">
        <f t="shared" si="11"/>
        <v>0</v>
      </c>
    </row>
    <row r="92" spans="1:15" ht="12.75">
      <c r="A92" s="16">
        <v>7550</v>
      </c>
      <c r="B92" s="17" t="s">
        <v>213</v>
      </c>
      <c r="C92" s="18" t="s">
        <v>214</v>
      </c>
      <c r="D92" s="19">
        <v>45977.21</v>
      </c>
      <c r="E92" s="1">
        <v>852.23</v>
      </c>
      <c r="F92" s="26"/>
      <c r="G92" s="26"/>
      <c r="H92" s="21">
        <f t="shared" si="6"/>
        <v>46829.44</v>
      </c>
      <c r="I92" s="22">
        <f t="shared" si="7"/>
        <v>0.00013192843528043286</v>
      </c>
      <c r="J92" s="23">
        <f t="shared" si="8"/>
        <v>971.7167699063488</v>
      </c>
      <c r="K92" s="1">
        <f>-VLOOKUP(A92,'[1]Sheet1'!F$4:G$107,2,FALSE)</f>
        <v>-149.4</v>
      </c>
      <c r="L92" s="25">
        <f t="shared" si="10"/>
        <v>822.3167699063488</v>
      </c>
      <c r="N92" s="1">
        <f t="shared" si="9"/>
        <v>822.3167699063488</v>
      </c>
      <c r="O92" s="1">
        <f t="shared" si="11"/>
        <v>0</v>
      </c>
    </row>
    <row r="93" spans="1:15" ht="12.75">
      <c r="A93" s="16">
        <v>7555</v>
      </c>
      <c r="B93" s="17" t="s">
        <v>215</v>
      </c>
      <c r="C93" s="18" t="s">
        <v>216</v>
      </c>
      <c r="D93" s="19">
        <v>4027.2291593392247</v>
      </c>
      <c r="E93" s="1">
        <v>30.76</v>
      </c>
      <c r="F93" s="26"/>
      <c r="G93" s="26"/>
      <c r="H93" s="21">
        <f t="shared" si="6"/>
        <v>4057.989159339225</v>
      </c>
      <c r="I93" s="22">
        <f t="shared" si="7"/>
        <v>1.1432213585654303E-05</v>
      </c>
      <c r="J93" s="23">
        <f t="shared" si="8"/>
        <v>84.20378544411574</v>
      </c>
      <c r="L93" s="25">
        <f t="shared" si="10"/>
        <v>84.20378544411574</v>
      </c>
      <c r="N93" s="1">
        <f t="shared" si="9"/>
        <v>84.20378544411574</v>
      </c>
      <c r="O93" s="1">
        <f t="shared" si="11"/>
        <v>0</v>
      </c>
    </row>
    <row r="94" spans="1:15" ht="12.75">
      <c r="A94" s="16">
        <v>7570</v>
      </c>
      <c r="B94" s="17" t="s">
        <v>217</v>
      </c>
      <c r="C94" s="18" t="s">
        <v>218</v>
      </c>
      <c r="D94" s="19">
        <v>23952.96814609492</v>
      </c>
      <c r="E94" s="1">
        <f>68.77+519.82</f>
        <v>588.59</v>
      </c>
      <c r="F94" s="26"/>
      <c r="G94" s="26"/>
      <c r="H94" s="21">
        <f t="shared" si="6"/>
        <v>24541.55814609492</v>
      </c>
      <c r="I94" s="22">
        <f t="shared" si="7"/>
        <v>6.913875898490487E-05</v>
      </c>
      <c r="J94" s="23">
        <f t="shared" si="8"/>
        <v>509.24041821111246</v>
      </c>
      <c r="L94" s="25">
        <f t="shared" si="10"/>
        <v>509.24041821111246</v>
      </c>
      <c r="N94" s="1">
        <f t="shared" si="9"/>
        <v>509.24041821111246</v>
      </c>
      <c r="O94" s="1">
        <f t="shared" si="11"/>
        <v>0</v>
      </c>
    </row>
    <row r="95" spans="1:15" ht="12.75">
      <c r="A95" s="16">
        <v>7585</v>
      </c>
      <c r="B95" s="17" t="s">
        <v>219</v>
      </c>
      <c r="C95" s="18" t="s">
        <v>220</v>
      </c>
      <c r="D95" s="19">
        <v>21578.79855600308</v>
      </c>
      <c r="E95" s="1">
        <v>896.94</v>
      </c>
      <c r="F95" s="26"/>
      <c r="G95" s="26"/>
      <c r="H95" s="21">
        <f t="shared" si="6"/>
        <v>22475.738556003078</v>
      </c>
      <c r="I95" s="22">
        <f t="shared" si="7"/>
        <v>6.331890835050731E-05</v>
      </c>
      <c r="J95" s="23">
        <f t="shared" si="8"/>
        <v>466.37440189117984</v>
      </c>
      <c r="L95" s="25">
        <f t="shared" si="10"/>
        <v>466.37440189117984</v>
      </c>
      <c r="N95" s="1">
        <f t="shared" si="9"/>
        <v>466.37440189117984</v>
      </c>
      <c r="O95" s="1">
        <f t="shared" si="11"/>
        <v>0</v>
      </c>
    </row>
    <row r="96" spans="1:15" ht="12.75">
      <c r="A96" s="16">
        <v>7591</v>
      </c>
      <c r="B96" s="17" t="s">
        <v>221</v>
      </c>
      <c r="C96" s="18" t="s">
        <v>222</v>
      </c>
      <c r="D96" s="19">
        <v>26915.880977069206</v>
      </c>
      <c r="E96" s="1">
        <v>3209.61</v>
      </c>
      <c r="F96" s="26"/>
      <c r="G96" s="26"/>
      <c r="H96" s="21">
        <f t="shared" si="6"/>
        <v>30125.490977069207</v>
      </c>
      <c r="I96" s="22">
        <f t="shared" si="7"/>
        <v>8.486987857765411E-05</v>
      </c>
      <c r="J96" s="23">
        <f t="shared" si="8"/>
        <v>625.1077267650552</v>
      </c>
      <c r="K96" s="1">
        <v>-973.6</v>
      </c>
      <c r="L96" s="25">
        <f t="shared" si="10"/>
        <v>0</v>
      </c>
      <c r="N96" s="1">
        <f t="shared" si="9"/>
        <v>-348.49227323494483</v>
      </c>
      <c r="O96" s="1">
        <f t="shared" si="11"/>
        <v>348.49227323494483</v>
      </c>
    </row>
    <row r="97" spans="1:14" ht="12.75">
      <c r="A97" t="s">
        <v>223</v>
      </c>
      <c r="B97" s="17" t="s">
        <v>224</v>
      </c>
      <c r="C97" s="18" t="s">
        <v>225</v>
      </c>
      <c r="D97" s="19">
        <v>1696541.44</v>
      </c>
      <c r="E97" s="1">
        <v>25635.31</v>
      </c>
      <c r="F97" s="26"/>
      <c r="G97" s="26"/>
      <c r="H97" s="21">
        <f>SUM(D97:G97)</f>
        <v>1722176.75</v>
      </c>
      <c r="I97" s="22">
        <f t="shared" si="7"/>
        <v>0.0048517360853309625</v>
      </c>
      <c r="J97" s="23">
        <f t="shared" si="8"/>
        <v>35735.38416683637</v>
      </c>
      <c r="L97" s="25"/>
      <c r="N97" s="1">
        <f t="shared" si="9"/>
        <v>35735.38416683637</v>
      </c>
    </row>
    <row r="98" spans="1:14" ht="12.75">
      <c r="A98" s="16">
        <v>8999</v>
      </c>
      <c r="B98" s="27" t="s">
        <v>226</v>
      </c>
      <c r="C98" s="18" t="s">
        <v>227</v>
      </c>
      <c r="D98" s="19">
        <v>53119015.41</v>
      </c>
      <c r="E98" s="1">
        <v>53978.009999999995</v>
      </c>
      <c r="F98" s="20">
        <f>ROUND(SUM(F11:F22)*(-1),2)</f>
        <v>-14692100.22</v>
      </c>
      <c r="G98" s="20">
        <f>ROUND(SUM(G11:G22)*(-1),2)</f>
        <v>-70559350</v>
      </c>
      <c r="H98" s="21">
        <f>SUM(D98:G98)</f>
        <v>-32078456.800000004</v>
      </c>
      <c r="I98" s="22">
        <f t="shared" si="7"/>
        <v>-0.09037179628530603</v>
      </c>
      <c r="J98" s="23">
        <f t="shared" si="8"/>
        <v>-665632.0132223737</v>
      </c>
      <c r="L98" s="25"/>
      <c r="N98" s="1">
        <f t="shared" si="9"/>
        <v>-665632.0132223737</v>
      </c>
    </row>
    <row r="99" spans="1:14" ht="12.75">
      <c r="A99" s="13" t="s">
        <v>228</v>
      </c>
      <c r="B99" s="17" t="s">
        <v>229</v>
      </c>
      <c r="C99" s="18" t="s">
        <v>230</v>
      </c>
      <c r="D99" s="19">
        <v>5221271.72</v>
      </c>
      <c r="E99" s="1">
        <v>53187.479999999996</v>
      </c>
      <c r="F99" s="26"/>
      <c r="G99" s="26"/>
      <c r="H99" s="21">
        <f t="shared" si="6"/>
        <v>5274459.2</v>
      </c>
      <c r="I99" s="22">
        <f t="shared" si="7"/>
        <v>0.014859266931368038</v>
      </c>
      <c r="J99" s="23">
        <f t="shared" si="8"/>
        <v>109445.6917876196</v>
      </c>
      <c r="K99" s="1">
        <v>-1569.6</v>
      </c>
      <c r="L99" s="25"/>
      <c r="N99" s="1">
        <f t="shared" si="9"/>
        <v>107876.09178761959</v>
      </c>
    </row>
    <row r="100" spans="1:14" ht="12.75">
      <c r="A100" t="s">
        <v>231</v>
      </c>
      <c r="B100" s="17" t="s">
        <v>232</v>
      </c>
      <c r="C100" s="18" t="s">
        <v>233</v>
      </c>
      <c r="D100" s="19">
        <v>790076.09</v>
      </c>
      <c r="E100" s="1">
        <v>9774.23</v>
      </c>
      <c r="F100" s="26"/>
      <c r="G100" s="26"/>
      <c r="H100" s="21">
        <f t="shared" si="6"/>
        <v>799850.32</v>
      </c>
      <c r="I100" s="22">
        <f t="shared" si="7"/>
        <v>0.002253347492008307</v>
      </c>
      <c r="J100" s="23">
        <f t="shared" si="8"/>
        <v>16596.994740038732</v>
      </c>
      <c r="L100" s="25"/>
      <c r="N100" s="1">
        <f t="shared" si="9"/>
        <v>16596.994740038732</v>
      </c>
    </row>
    <row r="101" spans="1:14" ht="12.75">
      <c r="A101" t="s">
        <v>234</v>
      </c>
      <c r="B101" s="17" t="s">
        <v>235</v>
      </c>
      <c r="C101" s="18" t="s">
        <v>236</v>
      </c>
      <c r="D101" s="19">
        <v>975834.76</v>
      </c>
      <c r="E101" s="1">
        <v>29550.32</v>
      </c>
      <c r="F101" s="26"/>
      <c r="G101" s="26"/>
      <c r="H101" s="21">
        <f t="shared" si="6"/>
        <v>1005385.08</v>
      </c>
      <c r="I101" s="22">
        <f t="shared" si="7"/>
        <v>0.002832382374392963</v>
      </c>
      <c r="J101" s="23">
        <f t="shared" si="8"/>
        <v>20861.866860881444</v>
      </c>
      <c r="L101" s="25"/>
      <c r="N101" s="1">
        <f t="shared" si="9"/>
        <v>20861.866860881444</v>
      </c>
    </row>
    <row r="102" spans="1:14" ht="12.75">
      <c r="A102" s="16">
        <v>8221</v>
      </c>
      <c r="B102" s="17" t="s">
        <v>237</v>
      </c>
      <c r="C102" s="18" t="s">
        <v>238</v>
      </c>
      <c r="D102" s="19">
        <v>14713787.0294</v>
      </c>
      <c r="E102" s="1">
        <v>264495.97000000003</v>
      </c>
      <c r="F102" s="26"/>
      <c r="G102" s="26"/>
      <c r="H102" s="21">
        <f t="shared" si="6"/>
        <v>14978282.999400001</v>
      </c>
      <c r="I102" s="22">
        <f t="shared" si="7"/>
        <v>0.042196990596051344</v>
      </c>
      <c r="J102" s="23">
        <f t="shared" si="8"/>
        <v>310801.2561098349</v>
      </c>
      <c r="L102" s="25"/>
      <c r="N102" s="1">
        <f t="shared" si="9"/>
        <v>310801.2561098349</v>
      </c>
    </row>
    <row r="103" spans="1:14" ht="12.75">
      <c r="A103" t="s">
        <v>239</v>
      </c>
      <c r="B103" s="17" t="s">
        <v>240</v>
      </c>
      <c r="C103" s="18" t="s">
        <v>241</v>
      </c>
      <c r="D103" s="19">
        <v>297071.55</v>
      </c>
      <c r="E103" s="1">
        <v>7453.280000000001</v>
      </c>
      <c r="F103" s="26"/>
      <c r="G103" s="26"/>
      <c r="H103" s="21">
        <f t="shared" si="6"/>
        <v>304524.83</v>
      </c>
      <c r="I103" s="22">
        <f t="shared" si="7"/>
        <v>0.0008579108425370839</v>
      </c>
      <c r="J103" s="23">
        <f t="shared" si="8"/>
        <v>6318.928523678267</v>
      </c>
      <c r="L103" s="25"/>
      <c r="N103" s="1">
        <f t="shared" si="9"/>
        <v>6318.928523678267</v>
      </c>
    </row>
    <row r="104" spans="1:14" ht="12.75">
      <c r="A104" t="s">
        <v>242</v>
      </c>
      <c r="B104" s="17" t="s">
        <v>243</v>
      </c>
      <c r="C104" s="18" t="s">
        <v>244</v>
      </c>
      <c r="D104" s="19">
        <v>3627910.7125</v>
      </c>
      <c r="E104" s="1">
        <v>19415.57</v>
      </c>
      <c r="F104" s="26"/>
      <c r="G104" s="26"/>
      <c r="H104" s="21">
        <f t="shared" si="6"/>
        <v>3647326.2824999997</v>
      </c>
      <c r="I104" s="22">
        <f t="shared" si="7"/>
        <v>0.010275289420659802</v>
      </c>
      <c r="J104" s="23">
        <f t="shared" si="8"/>
        <v>75682.47909916136</v>
      </c>
      <c r="L104" s="25"/>
      <c r="N104" s="1">
        <f t="shared" si="9"/>
        <v>75682.47909916136</v>
      </c>
    </row>
    <row r="105" spans="1:14" ht="12.75">
      <c r="A105" t="s">
        <v>245</v>
      </c>
      <c r="B105" s="17" t="s">
        <v>246</v>
      </c>
      <c r="C105" s="18" t="s">
        <v>247</v>
      </c>
      <c r="D105" s="19">
        <v>224762.81</v>
      </c>
      <c r="E105" s="1">
        <v>9714.09</v>
      </c>
      <c r="F105" s="26"/>
      <c r="G105" s="26"/>
      <c r="H105" s="21">
        <f t="shared" si="6"/>
        <v>234476.9</v>
      </c>
      <c r="I105" s="22">
        <f t="shared" si="7"/>
        <v>0.0006605710110222656</v>
      </c>
      <c r="J105" s="23">
        <f t="shared" si="8"/>
        <v>4865.425165999293</v>
      </c>
      <c r="L105" s="25"/>
      <c r="N105" s="1">
        <f t="shared" si="9"/>
        <v>4865.425165999293</v>
      </c>
    </row>
    <row r="106" spans="1:14" ht="12.75">
      <c r="A106" t="s">
        <v>248</v>
      </c>
      <c r="B106" s="17" t="s">
        <v>249</v>
      </c>
      <c r="C106" s="18" t="s">
        <v>250</v>
      </c>
      <c r="D106" s="19">
        <v>7064398.3723</v>
      </c>
      <c r="E106" s="1">
        <v>48108.02</v>
      </c>
      <c r="F106" s="26"/>
      <c r="G106" s="26"/>
      <c r="H106" s="21">
        <f t="shared" si="6"/>
        <v>7112506.3922999995</v>
      </c>
      <c r="I106" s="22">
        <f t="shared" si="7"/>
        <v>0.020037434555233106</v>
      </c>
      <c r="J106" s="23">
        <f t="shared" si="8"/>
        <v>147585.40220562136</v>
      </c>
      <c r="L106" s="25"/>
      <c r="N106" s="1">
        <f t="shared" si="9"/>
        <v>147585.40220562136</v>
      </c>
    </row>
    <row r="107" spans="1:14" ht="12.75">
      <c r="A107" t="s">
        <v>251</v>
      </c>
      <c r="B107" s="17" t="s">
        <v>252</v>
      </c>
      <c r="C107" s="18" t="s">
        <v>253</v>
      </c>
      <c r="D107" s="19">
        <v>12677618.8784</v>
      </c>
      <c r="E107" s="1">
        <v>105164.59999999999</v>
      </c>
      <c r="F107" s="26"/>
      <c r="G107" s="26"/>
      <c r="H107" s="21">
        <f t="shared" si="6"/>
        <v>12782783.4784</v>
      </c>
      <c r="I107" s="22">
        <f t="shared" si="7"/>
        <v>0.03601180417348319</v>
      </c>
      <c r="J107" s="23">
        <f t="shared" si="8"/>
        <v>265244.36491324875</v>
      </c>
      <c r="L107" s="25"/>
      <c r="N107" s="1">
        <f t="shared" si="9"/>
        <v>265244.36491324875</v>
      </c>
    </row>
    <row r="108" spans="1:14" ht="12.75">
      <c r="A108" s="16">
        <v>8220</v>
      </c>
      <c r="B108" s="17" t="s">
        <v>254</v>
      </c>
      <c r="C108" s="18" t="s">
        <v>255</v>
      </c>
      <c r="D108" s="19">
        <v>34209885.7929</v>
      </c>
      <c r="E108" s="1">
        <v>345666.89999999997</v>
      </c>
      <c r="F108" s="26"/>
      <c r="G108" s="26"/>
      <c r="H108" s="21">
        <f t="shared" si="6"/>
        <v>34555552.6929</v>
      </c>
      <c r="I108" s="22">
        <f t="shared" si="7"/>
        <v>0.09735029923537085</v>
      </c>
      <c r="J108" s="23">
        <f t="shared" si="8"/>
        <v>717032.0645532686</v>
      </c>
      <c r="L108" s="25"/>
      <c r="N108" s="1">
        <f t="shared" si="9"/>
        <v>717032.0645532686</v>
      </c>
    </row>
    <row r="109" spans="1:14" ht="12.75">
      <c r="A109" t="s">
        <v>256</v>
      </c>
      <c r="B109" s="17" t="s">
        <v>257</v>
      </c>
      <c r="C109" s="18" t="s">
        <v>258</v>
      </c>
      <c r="D109" s="19">
        <v>11653588.863200003</v>
      </c>
      <c r="E109" s="1">
        <v>104938.61</v>
      </c>
      <c r="F109" s="26"/>
      <c r="G109" s="26"/>
      <c r="H109" s="21">
        <f t="shared" si="6"/>
        <v>11758527.473200003</v>
      </c>
      <c r="I109" s="22">
        <f t="shared" si="7"/>
        <v>0.033126258412256436</v>
      </c>
      <c r="J109" s="23">
        <f t="shared" si="8"/>
        <v>243990.92398100355</v>
      </c>
      <c r="L109" s="25"/>
      <c r="N109" s="1">
        <f t="shared" si="9"/>
        <v>243990.92398100355</v>
      </c>
    </row>
    <row r="110" spans="1:14" ht="12.75">
      <c r="A110" t="s">
        <v>259</v>
      </c>
      <c r="B110" s="17" t="s">
        <v>260</v>
      </c>
      <c r="C110" s="18" t="s">
        <v>261</v>
      </c>
      <c r="D110" s="19">
        <v>3982673.0399</v>
      </c>
      <c r="E110" s="1">
        <v>26097.83</v>
      </c>
      <c r="F110" s="26"/>
      <c r="G110" s="26"/>
      <c r="H110" s="21">
        <f t="shared" si="6"/>
        <v>4008770.8699000003</v>
      </c>
      <c r="I110" s="22">
        <f t="shared" si="7"/>
        <v>0.01129355525634487</v>
      </c>
      <c r="J110" s="23">
        <f t="shared" si="8"/>
        <v>83182.49974789133</v>
      </c>
      <c r="L110" s="25"/>
      <c r="N110" s="1">
        <f t="shared" si="9"/>
        <v>83182.49974789133</v>
      </c>
    </row>
    <row r="111" spans="1:14" ht="12.75">
      <c r="A111" t="s">
        <v>262</v>
      </c>
      <c r="B111" s="17" t="s">
        <v>263</v>
      </c>
      <c r="C111" s="18" t="s">
        <v>264</v>
      </c>
      <c r="D111" s="19">
        <v>3734782.448300001</v>
      </c>
      <c r="E111" s="1">
        <v>26101.850000000002</v>
      </c>
      <c r="F111" s="26"/>
      <c r="G111" s="26"/>
      <c r="H111" s="21">
        <f t="shared" si="6"/>
        <v>3760884.2983000013</v>
      </c>
      <c r="I111" s="22">
        <f t="shared" si="7"/>
        <v>0.010595206364745507</v>
      </c>
      <c r="J111" s="23">
        <f t="shared" si="8"/>
        <v>78038.82220960964</v>
      </c>
      <c r="L111" s="25"/>
      <c r="N111" s="1">
        <f t="shared" si="9"/>
        <v>78038.82220960964</v>
      </c>
    </row>
    <row r="112" spans="1:14" ht="12.75">
      <c r="A112" s="28" t="s">
        <v>265</v>
      </c>
      <c r="B112" s="17" t="s">
        <v>266</v>
      </c>
      <c r="C112" s="18" t="s">
        <v>267</v>
      </c>
      <c r="D112" s="19">
        <v>133371.56</v>
      </c>
      <c r="E112" s="1">
        <v>791.63</v>
      </c>
      <c r="F112" s="26"/>
      <c r="G112" s="26"/>
      <c r="H112" s="21">
        <f t="shared" si="6"/>
        <v>134163.19</v>
      </c>
      <c r="I112" s="22">
        <f t="shared" si="7"/>
        <v>0.0003779660770859403</v>
      </c>
      <c r="J112" s="23">
        <f t="shared" si="8"/>
        <v>2783.903066684798</v>
      </c>
      <c r="L112" s="25"/>
      <c r="N112" s="1">
        <f t="shared" si="9"/>
        <v>2783.903066684798</v>
      </c>
    </row>
    <row r="113" spans="1:14" ht="12.75">
      <c r="A113" t="s">
        <v>268</v>
      </c>
      <c r="B113" s="17" t="s">
        <v>269</v>
      </c>
      <c r="C113" s="18" t="s">
        <v>270</v>
      </c>
      <c r="D113" s="19">
        <v>292183.6</v>
      </c>
      <c r="E113" s="1">
        <v>2415.19</v>
      </c>
      <c r="F113" s="26"/>
      <c r="G113" s="26"/>
      <c r="H113" s="21">
        <f t="shared" si="6"/>
        <v>294598.79</v>
      </c>
      <c r="I113" s="22">
        <f t="shared" si="7"/>
        <v>0.0008299470888443002</v>
      </c>
      <c r="J113" s="23">
        <f t="shared" si="8"/>
        <v>6112.961945244674</v>
      </c>
      <c r="L113" s="25"/>
      <c r="N113" s="1">
        <f t="shared" si="9"/>
        <v>6112.961945244674</v>
      </c>
    </row>
    <row r="114" spans="1:14" ht="12.75">
      <c r="A114" t="s">
        <v>271</v>
      </c>
      <c r="B114" s="17" t="s">
        <v>272</v>
      </c>
      <c r="C114" s="18" t="s">
        <v>273</v>
      </c>
      <c r="D114" s="19">
        <v>60554.090000000004</v>
      </c>
      <c r="E114" s="1">
        <v>1022.62</v>
      </c>
      <c r="F114" s="26"/>
      <c r="G114" s="26"/>
      <c r="H114" s="21">
        <f t="shared" si="6"/>
        <v>61576.71000000001</v>
      </c>
      <c r="I114" s="22">
        <f t="shared" si="7"/>
        <v>0.00017347461340594685</v>
      </c>
      <c r="J114" s="23">
        <f t="shared" si="8"/>
        <v>1277.7244772233016</v>
      </c>
      <c r="L114" s="25"/>
      <c r="N114" s="1">
        <f t="shared" si="9"/>
        <v>1277.7244772233016</v>
      </c>
    </row>
    <row r="115" spans="1:14" ht="12.75">
      <c r="A115" t="s">
        <v>274</v>
      </c>
      <c r="B115" s="17" t="s">
        <v>275</v>
      </c>
      <c r="C115" s="18" t="s">
        <v>276</v>
      </c>
      <c r="D115" s="19">
        <v>176246.29</v>
      </c>
      <c r="E115" s="1">
        <v>6897.79</v>
      </c>
      <c r="F115" s="26"/>
      <c r="G115" s="26"/>
      <c r="H115" s="21">
        <f t="shared" si="6"/>
        <v>183144.08000000002</v>
      </c>
      <c r="I115" s="22">
        <f t="shared" si="7"/>
        <v>0.0005159556019733402</v>
      </c>
      <c r="J115" s="23">
        <f t="shared" si="8"/>
        <v>3800.262694686717</v>
      </c>
      <c r="L115" s="25"/>
      <c r="N115" s="1">
        <f t="shared" si="9"/>
        <v>3800.262694686717</v>
      </c>
    </row>
    <row r="116" spans="1:14" ht="12.75">
      <c r="A116" t="s">
        <v>277</v>
      </c>
      <c r="B116" s="17" t="s">
        <v>278</v>
      </c>
      <c r="C116" s="18" t="s">
        <v>279</v>
      </c>
      <c r="D116" s="19">
        <v>3864988.450999999</v>
      </c>
      <c r="E116" s="1">
        <v>111335.03</v>
      </c>
      <c r="F116" s="26"/>
      <c r="G116" s="26"/>
      <c r="H116" s="21">
        <f t="shared" si="6"/>
        <v>3976323.4809999987</v>
      </c>
      <c r="I116" s="22">
        <f t="shared" si="7"/>
        <v>0.011202144100317531</v>
      </c>
      <c r="J116" s="23">
        <f t="shared" si="8"/>
        <v>82509.212347192</v>
      </c>
      <c r="L116" s="25"/>
      <c r="N116" s="1">
        <f t="shared" si="9"/>
        <v>82509.212347192</v>
      </c>
    </row>
    <row r="117" spans="1:14" ht="12.75">
      <c r="A117" t="s">
        <v>280</v>
      </c>
      <c r="B117" s="17" t="s">
        <v>281</v>
      </c>
      <c r="C117" s="18" t="s">
        <v>282</v>
      </c>
      <c r="D117" s="19">
        <v>11672004.0576</v>
      </c>
      <c r="E117" s="1">
        <v>136804.49</v>
      </c>
      <c r="F117" s="26"/>
      <c r="G117" s="26"/>
      <c r="H117" s="21">
        <f t="shared" si="6"/>
        <v>11808808.547600001</v>
      </c>
      <c r="I117" s="22">
        <f t="shared" si="7"/>
        <v>0.033267910831542485</v>
      </c>
      <c r="J117" s="23">
        <f t="shared" si="8"/>
        <v>245034.2625988343</v>
      </c>
      <c r="L117" s="25"/>
      <c r="N117" s="1">
        <f t="shared" si="9"/>
        <v>245034.2625988343</v>
      </c>
    </row>
    <row r="118" spans="1:14" ht="12.75">
      <c r="A118" t="s">
        <v>283</v>
      </c>
      <c r="B118" s="17" t="s">
        <v>284</v>
      </c>
      <c r="C118" s="18" t="s">
        <v>285</v>
      </c>
      <c r="D118" s="19">
        <v>205414.89</v>
      </c>
      <c r="E118" s="1">
        <v>4793.07</v>
      </c>
      <c r="F118" s="26"/>
      <c r="G118" s="26"/>
      <c r="H118" s="21">
        <f t="shared" si="6"/>
        <v>210207.96000000002</v>
      </c>
      <c r="I118" s="22">
        <f t="shared" si="7"/>
        <v>0.0005922002750041815</v>
      </c>
      <c r="J118" s="23">
        <f t="shared" si="8"/>
        <v>4361.8416086078105</v>
      </c>
      <c r="L118" s="25"/>
      <c r="N118" s="1">
        <f t="shared" si="9"/>
        <v>4361.8416086078105</v>
      </c>
    </row>
    <row r="119" spans="1:14" ht="12.75">
      <c r="A119" t="s">
        <v>286</v>
      </c>
      <c r="B119" s="17" t="s">
        <v>287</v>
      </c>
      <c r="C119" s="18" t="s">
        <v>288</v>
      </c>
      <c r="D119" s="19">
        <v>378074.74</v>
      </c>
      <c r="E119" s="1">
        <v>15712.92</v>
      </c>
      <c r="F119" s="26"/>
      <c r="G119" s="26"/>
      <c r="H119" s="21">
        <f t="shared" si="6"/>
        <v>393787.66</v>
      </c>
      <c r="I119" s="22">
        <f t="shared" si="7"/>
        <v>0.0011093831106360249</v>
      </c>
      <c r="J119" s="23">
        <f t="shared" si="8"/>
        <v>8171.143473084014</v>
      </c>
      <c r="L119" s="25"/>
      <c r="N119" s="1">
        <f t="shared" si="9"/>
        <v>8171.143473084014</v>
      </c>
    </row>
    <row r="120" spans="1:14" ht="12.75">
      <c r="A120" t="s">
        <v>289</v>
      </c>
      <c r="B120" s="17" t="s">
        <v>290</v>
      </c>
      <c r="C120" s="18" t="s">
        <v>291</v>
      </c>
      <c r="D120" s="19">
        <v>6566791.069</v>
      </c>
      <c r="E120" s="1">
        <v>151269.27</v>
      </c>
      <c r="F120" s="26"/>
      <c r="G120" s="26"/>
      <c r="H120" s="21">
        <f t="shared" si="6"/>
        <v>6718060.339</v>
      </c>
      <c r="I120" s="22">
        <f t="shared" si="7"/>
        <v>0.018926196611443662</v>
      </c>
      <c r="J120" s="23">
        <f t="shared" si="8"/>
        <v>139400.59698875388</v>
      </c>
      <c r="L120" s="25"/>
      <c r="N120" s="1">
        <f t="shared" si="9"/>
        <v>139400.59698875388</v>
      </c>
    </row>
    <row r="121" spans="1:14" ht="12.75">
      <c r="A121" t="s">
        <v>292</v>
      </c>
      <c r="B121" s="17" t="s">
        <v>293</v>
      </c>
      <c r="C121" s="18" t="s">
        <v>294</v>
      </c>
      <c r="D121" s="19">
        <v>3058811.5693</v>
      </c>
      <c r="E121" s="1">
        <v>49180.66</v>
      </c>
      <c r="F121" s="26"/>
      <c r="G121" s="26"/>
      <c r="H121" s="21">
        <f t="shared" si="6"/>
        <v>3107992.2293000002</v>
      </c>
      <c r="I121" s="22">
        <f t="shared" si="7"/>
        <v>0.008755871342371237</v>
      </c>
      <c r="J121" s="23">
        <f t="shared" si="8"/>
        <v>64491.22966128633</v>
      </c>
      <c r="K121" s="1">
        <v>-150.6</v>
      </c>
      <c r="L121" s="25"/>
      <c r="N121" s="1">
        <f t="shared" si="9"/>
        <v>64340.62966128633</v>
      </c>
    </row>
    <row r="122" spans="1:14" ht="12.75">
      <c r="A122" t="s">
        <v>295</v>
      </c>
      <c r="B122" s="17" t="s">
        <v>296</v>
      </c>
      <c r="C122" s="18" t="s">
        <v>297</v>
      </c>
      <c r="D122" s="19">
        <v>20712578.766599998</v>
      </c>
      <c r="E122" s="1">
        <v>188322.07</v>
      </c>
      <c r="F122" s="26"/>
      <c r="G122" s="26"/>
      <c r="H122" s="21">
        <f t="shared" si="6"/>
        <v>20900900.8366</v>
      </c>
      <c r="I122" s="22">
        <f t="shared" si="7"/>
        <v>0.05888225747145658</v>
      </c>
      <c r="J122" s="23">
        <f t="shared" si="8"/>
        <v>433696.32114058704</v>
      </c>
      <c r="K122" s="1">
        <v>-254.6</v>
      </c>
      <c r="L122" s="25"/>
      <c r="N122" s="1">
        <f t="shared" si="9"/>
        <v>433441.72114058706</v>
      </c>
    </row>
    <row r="123" spans="1:14" ht="12.75">
      <c r="A123" t="s">
        <v>298</v>
      </c>
      <c r="B123" s="17" t="s">
        <v>299</v>
      </c>
      <c r="C123" s="18" t="s">
        <v>300</v>
      </c>
      <c r="D123" s="19">
        <v>2274138.7004000004</v>
      </c>
      <c r="E123" s="1">
        <v>42746.67</v>
      </c>
      <c r="F123" s="26"/>
      <c r="G123" s="26"/>
      <c r="H123" s="21">
        <f t="shared" si="6"/>
        <v>2316885.3704000004</v>
      </c>
      <c r="I123" s="22">
        <f t="shared" si="7"/>
        <v>0.0065271560292200406</v>
      </c>
      <c r="J123" s="23">
        <f t="shared" si="8"/>
        <v>48075.662838769</v>
      </c>
      <c r="L123" s="25"/>
      <c r="N123" s="1">
        <f t="shared" si="9"/>
        <v>48075.662838769</v>
      </c>
    </row>
    <row r="124" spans="1:14" ht="12.75">
      <c r="A124" s="16">
        <v>8826</v>
      </c>
      <c r="B124" s="17" t="s">
        <v>301</v>
      </c>
      <c r="C124" s="18" t="s">
        <v>302</v>
      </c>
      <c r="D124" s="19">
        <v>25969930.7404</v>
      </c>
      <c r="E124" s="1">
        <v>285878.82</v>
      </c>
      <c r="F124" s="26"/>
      <c r="G124" s="26"/>
      <c r="H124" s="21">
        <f t="shared" si="6"/>
        <v>26255809.5604</v>
      </c>
      <c r="I124" s="22">
        <f t="shared" si="7"/>
        <v>0.07396816772364995</v>
      </c>
      <c r="J124" s="23">
        <f t="shared" si="8"/>
        <v>544811.3506654814</v>
      </c>
      <c r="L124" s="25"/>
      <c r="N124" s="1">
        <f t="shared" si="9"/>
        <v>544811.3506654814</v>
      </c>
    </row>
    <row r="125" spans="1:14" ht="12.75">
      <c r="A125" s="16">
        <v>8001</v>
      </c>
      <c r="B125" s="17" t="s">
        <v>303</v>
      </c>
      <c r="C125" s="18" t="s">
        <v>304</v>
      </c>
      <c r="D125" s="19">
        <v>10755759.9318</v>
      </c>
      <c r="E125" s="1">
        <v>204876.03</v>
      </c>
      <c r="F125" s="26"/>
      <c r="G125" s="26"/>
      <c r="H125" s="21">
        <f t="shared" si="6"/>
        <v>10960635.9618</v>
      </c>
      <c r="I125" s="22">
        <f t="shared" si="7"/>
        <v>0.030878429298294322</v>
      </c>
      <c r="J125" s="23">
        <f t="shared" si="8"/>
        <v>227434.57476578112</v>
      </c>
      <c r="L125" s="25"/>
      <c r="N125" s="1">
        <f t="shared" si="9"/>
        <v>227434.57476578112</v>
      </c>
    </row>
    <row r="126" spans="1:14" ht="12.75">
      <c r="A126" s="16">
        <v>8001</v>
      </c>
      <c r="B126" s="17" t="s">
        <v>305</v>
      </c>
      <c r="C126" s="18" t="s">
        <v>306</v>
      </c>
      <c r="D126" s="19">
        <v>6164023.1404</v>
      </c>
      <c r="E126" s="1">
        <v>14685.64</v>
      </c>
      <c r="F126" s="26"/>
      <c r="G126" s="26"/>
      <c r="H126" s="21">
        <f t="shared" si="6"/>
        <v>6178708.7804</v>
      </c>
      <c r="I126" s="22">
        <f t="shared" si="7"/>
        <v>0.01740672921674151</v>
      </c>
      <c r="J126" s="23">
        <f t="shared" si="8"/>
        <v>128208.98431162711</v>
      </c>
      <c r="L126" s="25"/>
      <c r="N126" s="1">
        <f t="shared" si="9"/>
        <v>128208.98431162711</v>
      </c>
    </row>
    <row r="127" spans="1:14" ht="12.75">
      <c r="A127" s="16">
        <v>8001</v>
      </c>
      <c r="B127" s="17" t="s">
        <v>307</v>
      </c>
      <c r="C127" s="18" t="s">
        <v>308</v>
      </c>
      <c r="D127" s="19">
        <v>3510191.1976000005</v>
      </c>
      <c r="E127" s="1">
        <v>9121.64</v>
      </c>
      <c r="F127" s="26"/>
      <c r="G127" s="26"/>
      <c r="H127" s="21">
        <f t="shared" si="6"/>
        <v>3519312.8376000007</v>
      </c>
      <c r="I127" s="22">
        <f t="shared" si="7"/>
        <v>0.009914648475978106</v>
      </c>
      <c r="J127" s="23">
        <f t="shared" si="8"/>
        <v>73026.18401677703</v>
      </c>
      <c r="L127" s="25"/>
      <c r="N127" s="1">
        <f t="shared" si="9"/>
        <v>73026.18401677703</v>
      </c>
    </row>
    <row r="128" spans="1:15" ht="12.75">
      <c r="A128" s="16">
        <v>6751</v>
      </c>
      <c r="B128" s="17" t="s">
        <v>309</v>
      </c>
      <c r="C128" s="18" t="s">
        <v>310</v>
      </c>
      <c r="D128" s="19">
        <v>2927436.52</v>
      </c>
      <c r="E128" s="1">
        <v>5736</v>
      </c>
      <c r="F128" s="26"/>
      <c r="G128" s="26"/>
      <c r="H128" s="21">
        <f t="shared" si="6"/>
        <v>2933172.52</v>
      </c>
      <c r="I128" s="22">
        <f t="shared" si="7"/>
        <v>0.00826336725297514</v>
      </c>
      <c r="J128" s="23">
        <f t="shared" si="8"/>
        <v>60863.69870561051</v>
      </c>
      <c r="L128" s="25">
        <f aca="true" t="shared" si="12" ref="L128:L143">IF(SUM(J128:K128)&lt;=0,0,SUM(J128:K128))</f>
        <v>60863.69870561051</v>
      </c>
      <c r="N128" s="1">
        <f t="shared" si="9"/>
        <v>60863.69870561051</v>
      </c>
      <c r="O128" s="1">
        <f t="shared" si="11"/>
        <v>0</v>
      </c>
    </row>
    <row r="129" spans="1:15" ht="12.75">
      <c r="A129" s="16">
        <v>6752</v>
      </c>
      <c r="B129" s="17" t="s">
        <v>311</v>
      </c>
      <c r="C129" s="18" t="s">
        <v>312</v>
      </c>
      <c r="D129" s="19">
        <v>1682465.28</v>
      </c>
      <c r="E129" s="1">
        <v>1567.0700000000002</v>
      </c>
      <c r="F129" s="26"/>
      <c r="G129" s="26"/>
      <c r="H129" s="21">
        <f t="shared" si="6"/>
        <v>1684032.35</v>
      </c>
      <c r="I129" s="22">
        <f t="shared" si="7"/>
        <v>0.004744275244314906</v>
      </c>
      <c r="J129" s="23">
        <f t="shared" si="8"/>
        <v>34943.88306927859</v>
      </c>
      <c r="L129" s="25">
        <f t="shared" si="12"/>
        <v>34943.88306927859</v>
      </c>
      <c r="N129" s="1">
        <f t="shared" si="9"/>
        <v>34943.88306927859</v>
      </c>
      <c r="O129" s="1">
        <f t="shared" si="11"/>
        <v>0</v>
      </c>
    </row>
    <row r="130" spans="1:15" ht="12.75">
      <c r="A130" s="16">
        <v>6753</v>
      </c>
      <c r="B130" s="17" t="s">
        <v>313</v>
      </c>
      <c r="C130" s="18" t="s">
        <v>314</v>
      </c>
      <c r="D130" s="19">
        <v>455101.82</v>
      </c>
      <c r="E130" s="1">
        <v>5941.27</v>
      </c>
      <c r="F130" s="26"/>
      <c r="G130" s="26"/>
      <c r="H130" s="21">
        <f t="shared" si="6"/>
        <v>461043.09</v>
      </c>
      <c r="I130" s="22">
        <f t="shared" si="7"/>
        <v>0.0012988558791340614</v>
      </c>
      <c r="J130" s="23">
        <f t="shared" si="8"/>
        <v>9566.702104540263</v>
      </c>
      <c r="L130" s="25">
        <f t="shared" si="12"/>
        <v>9566.702104540263</v>
      </c>
      <c r="N130" s="1">
        <f t="shared" si="9"/>
        <v>9566.702104540263</v>
      </c>
      <c r="O130" s="1">
        <f t="shared" si="11"/>
        <v>0</v>
      </c>
    </row>
    <row r="131" spans="1:15" ht="12.75">
      <c r="A131" s="16">
        <v>6754</v>
      </c>
      <c r="B131" s="17" t="s">
        <v>315</v>
      </c>
      <c r="C131" s="18" t="s">
        <v>316</v>
      </c>
      <c r="D131" s="19">
        <v>4764489.44</v>
      </c>
      <c r="E131" s="1">
        <v>9121.94</v>
      </c>
      <c r="F131" s="26"/>
      <c r="G131" s="26"/>
      <c r="H131" s="21">
        <f t="shared" si="6"/>
        <v>4773611.380000001</v>
      </c>
      <c r="I131" s="22">
        <f t="shared" si="7"/>
        <v>0.013448272710505782</v>
      </c>
      <c r="J131" s="23">
        <f t="shared" si="8"/>
        <v>99053.03652919593</v>
      </c>
      <c r="L131" s="25">
        <f t="shared" si="12"/>
        <v>99053.03652919593</v>
      </c>
      <c r="N131" s="1">
        <f t="shared" si="9"/>
        <v>99053.03652919593</v>
      </c>
      <c r="O131" s="1">
        <f t="shared" si="11"/>
        <v>0</v>
      </c>
    </row>
    <row r="132" spans="1:15" ht="12.75">
      <c r="A132" s="16">
        <v>6756</v>
      </c>
      <c r="B132" s="17" t="s">
        <v>317</v>
      </c>
      <c r="C132" s="18" t="s">
        <v>318</v>
      </c>
      <c r="D132" s="19">
        <v>2794197.2600000002</v>
      </c>
      <c r="E132" s="1">
        <v>13913.69</v>
      </c>
      <c r="F132" s="26"/>
      <c r="G132" s="26"/>
      <c r="H132" s="21">
        <f t="shared" si="6"/>
        <v>2808110.95</v>
      </c>
      <c r="I132" s="22">
        <f t="shared" si="7"/>
        <v>0.00791104236410578</v>
      </c>
      <c r="J132" s="23">
        <f t="shared" si="8"/>
        <v>58268.65539866905</v>
      </c>
      <c r="L132" s="25">
        <f t="shared" si="12"/>
        <v>58268.65539866905</v>
      </c>
      <c r="N132" s="1">
        <f t="shared" si="9"/>
        <v>58268.65539866905</v>
      </c>
      <c r="O132" s="1">
        <f t="shared" si="11"/>
        <v>0</v>
      </c>
    </row>
    <row r="133" spans="1:15" ht="12.75">
      <c r="A133" s="16">
        <v>6774</v>
      </c>
      <c r="B133" s="17" t="s">
        <v>319</v>
      </c>
      <c r="C133" s="18" t="s">
        <v>320</v>
      </c>
      <c r="D133" s="19">
        <v>12569.61</v>
      </c>
      <c r="E133" s="1">
        <v>1009.9499999999999</v>
      </c>
      <c r="F133" s="26"/>
      <c r="G133" s="26"/>
      <c r="H133" s="21">
        <f t="shared" si="6"/>
        <v>13579.560000000001</v>
      </c>
      <c r="I133" s="22">
        <f t="shared" si="7"/>
        <v>3.8256492125397075E-05</v>
      </c>
      <c r="J133" s="23">
        <f t="shared" si="8"/>
        <v>281.7775779498849</v>
      </c>
      <c r="L133" s="25">
        <f t="shared" si="12"/>
        <v>281.7775779498849</v>
      </c>
      <c r="N133" s="1">
        <f t="shared" si="9"/>
        <v>281.7775779498849</v>
      </c>
      <c r="O133" s="1">
        <f t="shared" si="11"/>
        <v>0</v>
      </c>
    </row>
    <row r="134" spans="1:15" ht="12.75">
      <c r="A134" s="16">
        <v>6755</v>
      </c>
      <c r="B134" s="17" t="s">
        <v>321</v>
      </c>
      <c r="C134" s="18" t="s">
        <v>322</v>
      </c>
      <c r="D134" s="19">
        <v>564951.6</v>
      </c>
      <c r="E134" s="1">
        <v>4315.13</v>
      </c>
      <c r="F134" s="26"/>
      <c r="G134" s="26"/>
      <c r="H134" s="21">
        <f t="shared" si="6"/>
        <v>569266.73</v>
      </c>
      <c r="I134" s="22">
        <f t="shared" si="7"/>
        <v>0.0016037447585559134</v>
      </c>
      <c r="J134" s="23">
        <f t="shared" si="8"/>
        <v>11812.356246214977</v>
      </c>
      <c r="L134" s="25">
        <f t="shared" si="12"/>
        <v>11812.356246214977</v>
      </c>
      <c r="N134" s="1">
        <f t="shared" si="9"/>
        <v>11812.356246214977</v>
      </c>
      <c r="O134" s="1">
        <f t="shared" si="11"/>
        <v>0</v>
      </c>
    </row>
    <row r="135" spans="1:15" ht="12.75">
      <c r="A135" s="16">
        <v>6759</v>
      </c>
      <c r="B135" s="17" t="s">
        <v>323</v>
      </c>
      <c r="C135" s="18" t="s">
        <v>324</v>
      </c>
      <c r="D135" s="19">
        <v>1569409.66</v>
      </c>
      <c r="E135" s="1">
        <v>6966.400000000001</v>
      </c>
      <c r="F135" s="26"/>
      <c r="G135" s="26"/>
      <c r="H135" s="21">
        <f t="shared" si="6"/>
        <v>1576376.0599999998</v>
      </c>
      <c r="I135" s="22">
        <f t="shared" si="7"/>
        <v>0.0044409847098178775</v>
      </c>
      <c r="J135" s="23">
        <f t="shared" si="8"/>
        <v>32710.001511461516</v>
      </c>
      <c r="L135" s="25">
        <f t="shared" si="12"/>
        <v>32710.001511461516</v>
      </c>
      <c r="N135" s="1">
        <f t="shared" si="9"/>
        <v>32710.001511461516</v>
      </c>
      <c r="O135" s="1">
        <f t="shared" si="11"/>
        <v>0</v>
      </c>
    </row>
    <row r="136" spans="1:15" ht="12.75">
      <c r="A136" s="16">
        <v>6760</v>
      </c>
      <c r="B136" s="17" t="s">
        <v>325</v>
      </c>
      <c r="C136" s="18" t="s">
        <v>326</v>
      </c>
      <c r="D136" s="19">
        <v>3776863.25</v>
      </c>
      <c r="E136" s="1">
        <v>5736.09</v>
      </c>
      <c r="F136" s="26"/>
      <c r="G136" s="26"/>
      <c r="H136" s="21">
        <f t="shared" si="6"/>
        <v>3782599.34</v>
      </c>
      <c r="I136" s="22">
        <f t="shared" si="7"/>
        <v>0.010656382229191678</v>
      </c>
      <c r="J136" s="23">
        <f t="shared" si="8"/>
        <v>78489.41205606316</v>
      </c>
      <c r="L136" s="25">
        <f t="shared" si="12"/>
        <v>78489.41205606316</v>
      </c>
      <c r="N136" s="1">
        <f t="shared" si="9"/>
        <v>78489.41205606316</v>
      </c>
      <c r="O136" s="1">
        <f t="shared" si="11"/>
        <v>0</v>
      </c>
    </row>
    <row r="137" spans="1:15" ht="12.75">
      <c r="A137" s="16">
        <v>6777</v>
      </c>
      <c r="B137" s="17" t="s">
        <v>327</v>
      </c>
      <c r="C137" s="18" t="s">
        <v>328</v>
      </c>
      <c r="D137" s="19">
        <v>478218.11</v>
      </c>
      <c r="E137" s="1">
        <v>759.97</v>
      </c>
      <c r="F137" s="26"/>
      <c r="G137" s="26"/>
      <c r="H137" s="21">
        <f t="shared" si="6"/>
        <v>478978.07999999996</v>
      </c>
      <c r="I137" s="22">
        <f t="shared" si="7"/>
        <v>0.0013493825385916633</v>
      </c>
      <c r="J137" s="23">
        <f t="shared" si="8"/>
        <v>9938.855402788175</v>
      </c>
      <c r="L137" s="25">
        <f t="shared" si="12"/>
        <v>9938.855402788175</v>
      </c>
      <c r="N137" s="1">
        <f t="shared" si="9"/>
        <v>9938.855402788175</v>
      </c>
      <c r="O137" s="1">
        <f t="shared" si="11"/>
        <v>0</v>
      </c>
    </row>
    <row r="138" spans="1:15" ht="12.75">
      <c r="A138" s="16" t="s">
        <v>329</v>
      </c>
      <c r="B138" s="17" t="s">
        <v>330</v>
      </c>
      <c r="C138" s="18" t="s">
        <v>331</v>
      </c>
      <c r="D138" s="19">
        <v>53622.43</v>
      </c>
      <c r="E138" s="1">
        <v>0</v>
      </c>
      <c r="F138" s="26"/>
      <c r="G138" s="26"/>
      <c r="H138" s="21">
        <f t="shared" si="6"/>
        <v>53622.43</v>
      </c>
      <c r="I138" s="22">
        <f t="shared" si="7"/>
        <v>0.00015106572459193493</v>
      </c>
      <c r="J138" s="23">
        <f t="shared" si="8"/>
        <v>1112.6721667850245</v>
      </c>
      <c r="L138" s="25">
        <f t="shared" si="12"/>
        <v>1112.6721667850245</v>
      </c>
      <c r="N138" s="1">
        <f>SUM(J138:K138)</f>
        <v>1112.6721667850245</v>
      </c>
      <c r="O138" s="1">
        <f>L138-N138</f>
        <v>0</v>
      </c>
    </row>
    <row r="139" spans="1:15" ht="12.75">
      <c r="A139" s="16">
        <v>6757</v>
      </c>
      <c r="B139" s="17" t="s">
        <v>332</v>
      </c>
      <c r="C139" s="18" t="s">
        <v>333</v>
      </c>
      <c r="D139" s="19">
        <v>212704.46000000002</v>
      </c>
      <c r="E139" s="1">
        <v>623.1300000000001</v>
      </c>
      <c r="F139" s="26"/>
      <c r="G139" s="26"/>
      <c r="H139" s="21">
        <f t="shared" si="6"/>
        <v>213327.59000000003</v>
      </c>
      <c r="I139" s="22">
        <f t="shared" si="7"/>
        <v>0.000600988932407599</v>
      </c>
      <c r="J139" s="23">
        <f t="shared" si="8"/>
        <v>4426.574323474846</v>
      </c>
      <c r="L139" s="25">
        <f t="shared" si="12"/>
        <v>4426.574323474846</v>
      </c>
      <c r="N139" s="1">
        <f t="shared" si="9"/>
        <v>4426.574323474846</v>
      </c>
      <c r="O139" s="1">
        <f t="shared" si="11"/>
        <v>0</v>
      </c>
    </row>
    <row r="140" spans="1:15" ht="12.75">
      <c r="A140" s="16">
        <v>6758</v>
      </c>
      <c r="B140" s="17" t="s">
        <v>334</v>
      </c>
      <c r="C140" s="18" t="s">
        <v>335</v>
      </c>
      <c r="D140" s="19">
        <v>547145.94</v>
      </c>
      <c r="E140" s="1">
        <v>2099.3</v>
      </c>
      <c r="F140" s="26"/>
      <c r="G140" s="26"/>
      <c r="H140" s="21">
        <f t="shared" si="6"/>
        <v>549245.24</v>
      </c>
      <c r="I140" s="22">
        <f t="shared" si="7"/>
        <v>0.001547339987376014</v>
      </c>
      <c r="J140" s="23">
        <f t="shared" si="8"/>
        <v>11396.907810540491</v>
      </c>
      <c r="L140" s="25">
        <f t="shared" si="12"/>
        <v>11396.907810540491</v>
      </c>
      <c r="N140" s="1">
        <f>SUM(J140:K140)</f>
        <v>11396.907810540491</v>
      </c>
      <c r="O140" s="1">
        <f t="shared" si="11"/>
        <v>0</v>
      </c>
    </row>
    <row r="141" spans="1:15" ht="12.75">
      <c r="A141" s="16">
        <v>6762</v>
      </c>
      <c r="B141" s="17" t="s">
        <v>336</v>
      </c>
      <c r="C141" s="18" t="s">
        <v>337</v>
      </c>
      <c r="D141" s="19">
        <v>102854.09</v>
      </c>
      <c r="E141" s="1">
        <v>581.1899999999999</v>
      </c>
      <c r="F141" s="26"/>
      <c r="G141" s="26"/>
      <c r="H141" s="21">
        <f>SUM(D141:G141)</f>
        <v>103435.28</v>
      </c>
      <c r="I141" s="22">
        <f>H141/H$144</f>
        <v>0.0002913990567299855</v>
      </c>
      <c r="J141" s="23">
        <f>I141*J$144</f>
        <v>2146.2950694255314</v>
      </c>
      <c r="L141" s="25">
        <f t="shared" si="12"/>
        <v>2146.2950694255314</v>
      </c>
      <c r="N141" s="1">
        <f>SUM(J141:K141)</f>
        <v>2146.2950694255314</v>
      </c>
      <c r="O141" s="1">
        <f t="shared" si="11"/>
        <v>0</v>
      </c>
    </row>
    <row r="142" spans="1:15" ht="12.75">
      <c r="A142" s="16">
        <v>6761</v>
      </c>
      <c r="B142" s="17" t="s">
        <v>338</v>
      </c>
      <c r="C142" s="18" t="s">
        <v>339</v>
      </c>
      <c r="D142" s="19">
        <v>413199.67</v>
      </c>
      <c r="E142" s="1">
        <v>832.35</v>
      </c>
      <c r="F142" s="26"/>
      <c r="G142" s="26"/>
      <c r="H142" s="21">
        <f>SUM(D142:G142)</f>
        <v>414032.01999999996</v>
      </c>
      <c r="I142" s="22">
        <f>H142/H$144</f>
        <v>0.0011664157537351904</v>
      </c>
      <c r="J142" s="23">
        <f>I142*J$144</f>
        <v>8591.21648928966</v>
      </c>
      <c r="L142" s="25">
        <f t="shared" si="12"/>
        <v>8591.21648928966</v>
      </c>
      <c r="N142" s="1">
        <f>SUM(J142:K142)</f>
        <v>8591.21648928966</v>
      </c>
      <c r="O142" s="1">
        <f t="shared" si="11"/>
        <v>0</v>
      </c>
    </row>
    <row r="143" spans="1:15" ht="12.75">
      <c r="A143" s="16">
        <v>6778</v>
      </c>
      <c r="B143" s="17">
        <v>31410</v>
      </c>
      <c r="C143" s="18" t="s">
        <v>340</v>
      </c>
      <c r="D143" s="19">
        <v>2631.34</v>
      </c>
      <c r="E143" s="1">
        <v>2.39</v>
      </c>
      <c r="F143" s="29">
        <v>0</v>
      </c>
      <c r="G143" s="29">
        <v>0</v>
      </c>
      <c r="H143" s="21">
        <f>SUM(D143:G143)</f>
        <v>2633.73</v>
      </c>
      <c r="I143" s="30">
        <f>H143/H$144</f>
        <v>7.41977435244014E-06</v>
      </c>
      <c r="J143" s="31">
        <f>I143*J$144</f>
        <v>54.65022875365257</v>
      </c>
      <c r="K143" s="4">
        <v>0</v>
      </c>
      <c r="L143" s="29">
        <f t="shared" si="12"/>
        <v>54.65022875365257</v>
      </c>
      <c r="M143" s="32"/>
      <c r="N143" s="4">
        <f>SUM(J143:K143)</f>
        <v>54.65022875365257</v>
      </c>
      <c r="O143" s="4">
        <f t="shared" si="11"/>
        <v>0</v>
      </c>
    </row>
    <row r="144" spans="4:15" ht="12.75">
      <c r="D144" s="33">
        <f aca="true" t="shared" si="13" ref="D144:I144">SUM(D11:D143)</f>
        <v>351021320.6191595</v>
      </c>
      <c r="E144" s="34">
        <f t="shared" si="13"/>
        <v>3939608.7699999986</v>
      </c>
      <c r="F144" s="34">
        <f>SUM(F11:F143)</f>
        <v>0</v>
      </c>
      <c r="G144" s="34">
        <f>SUM(G11:G143)</f>
        <v>0</v>
      </c>
      <c r="H144" s="33">
        <f t="shared" si="13"/>
        <v>354960929.3891593</v>
      </c>
      <c r="I144" s="35">
        <f t="shared" si="13"/>
        <v>1.0000000000000009</v>
      </c>
      <c r="J144" s="36">
        <f>'[1]Chart A'!D36</f>
        <v>7365483.929532137</v>
      </c>
      <c r="K144" s="33">
        <f>SUM(K11:K143)-K146</f>
        <v>0</v>
      </c>
      <c r="L144" s="33">
        <f>SUM(L11:L143)</f>
        <v>2012874.7744187638</v>
      </c>
      <c r="N144" s="33">
        <f>SUM(N11:N143)</f>
        <v>7374929.729532141</v>
      </c>
      <c r="O144" s="33">
        <f>SUM(O11:O143)</f>
        <v>947.9624889135714</v>
      </c>
    </row>
    <row r="145" ht="12.75">
      <c r="J145" s="37">
        <f>SUM(J11:J143)</f>
        <v>7365483.92953214</v>
      </c>
    </row>
    <row r="146" spans="9:11" ht="12.75">
      <c r="I146" s="38" t="s">
        <v>341</v>
      </c>
      <c r="K146" s="39">
        <f>11502-1947.2-109</f>
        <v>9445.8</v>
      </c>
    </row>
    <row r="152" ht="12.75">
      <c r="B152" s="13"/>
    </row>
    <row r="153" spans="2:3" ht="12.75">
      <c r="B153" s="13" t="s">
        <v>342</v>
      </c>
      <c r="C153" s="13" t="s">
        <v>343</v>
      </c>
    </row>
    <row r="154" spans="2:3" ht="12.75">
      <c r="B154" s="13" t="s">
        <v>43</v>
      </c>
      <c r="C154" s="13" t="s">
        <v>344</v>
      </c>
    </row>
    <row r="155" spans="2:3" ht="12.75">
      <c r="B155" s="13" t="s">
        <v>44</v>
      </c>
      <c r="C155" s="13" t="s">
        <v>345</v>
      </c>
    </row>
    <row r="156" spans="2:3" ht="12.75">
      <c r="B156" s="13" t="s">
        <v>45</v>
      </c>
      <c r="C156" s="13" t="s">
        <v>345</v>
      </c>
    </row>
    <row r="157" spans="2:3" ht="12.75">
      <c r="B157" s="13" t="s">
        <v>49</v>
      </c>
      <c r="C157" s="13" t="s">
        <v>346</v>
      </c>
    </row>
  </sheetData>
  <sheetProtection/>
  <printOptions/>
  <pageMargins left="0.27" right="0.25" top="0.5" bottom="0.5" header="0.5" footer="0.5"/>
  <pageSetup fitToHeight="19" fitToWidth="1" horizontalDpi="300" verticalDpi="300" orientation="landscape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Stanislaus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LEEC</dc:creator>
  <cp:keywords/>
  <dc:description/>
  <cp:lastModifiedBy>LEEC</cp:lastModifiedBy>
  <dcterms:created xsi:type="dcterms:W3CDTF">2011-04-22T16:11:58Z</dcterms:created>
  <dcterms:modified xsi:type="dcterms:W3CDTF">2011-04-22T16:12:58Z</dcterms:modified>
  <cp:category/>
  <cp:version/>
  <cp:contentType/>
  <cp:contentStatus/>
</cp:coreProperties>
</file>