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'Sheet1'!$A$1:$N$156</definedName>
  </definedNames>
  <calcPr fullCalcOnLoad="1"/>
</workbook>
</file>

<file path=xl/sharedStrings.xml><?xml version="1.0" encoding="utf-8"?>
<sst xmlns="http://schemas.openxmlformats.org/spreadsheetml/2006/main" count="326" uniqueCount="319">
  <si>
    <t xml:space="preserve">STANISLAUS COUNTY </t>
  </si>
  <si>
    <t xml:space="preserve">PROPERTY TAX ADMINISTRATION COST ALLOCATION     </t>
  </si>
  <si>
    <t>County Gen</t>
  </si>
  <si>
    <t>CHART    B</t>
  </si>
  <si>
    <t>Schools</t>
  </si>
  <si>
    <t>FISCAL YEAR 2007/2008 COSTS</t>
  </si>
  <si>
    <t>Cities</t>
  </si>
  <si>
    <t>FISCAL YEAR 2008/2009 ALLOCATION PERCENTAGES</t>
  </si>
  <si>
    <t>Redevelopment</t>
  </si>
  <si>
    <t>Special Districts</t>
  </si>
  <si>
    <t>Net AB8</t>
  </si>
  <si>
    <t>Unitary &amp;</t>
  </si>
  <si>
    <t>Sales Tax</t>
  </si>
  <si>
    <t>VLF Swap</t>
  </si>
  <si>
    <t>Adjusted Net</t>
  </si>
  <si>
    <t>Admin. Cost</t>
  </si>
  <si>
    <t>Admin Cost</t>
  </si>
  <si>
    <t>Adjusted</t>
  </si>
  <si>
    <t>Total</t>
  </si>
  <si>
    <t>Code</t>
  </si>
  <si>
    <t>Description</t>
  </si>
  <si>
    <t>2008/2009</t>
  </si>
  <si>
    <t>Operating</t>
  </si>
  <si>
    <t>Triple Flip</t>
  </si>
  <si>
    <t>W/ Growth</t>
  </si>
  <si>
    <t>Apportionment</t>
  </si>
  <si>
    <t>Less</t>
  </si>
  <si>
    <t>Direct</t>
  </si>
  <si>
    <t>Administrative</t>
  </si>
  <si>
    <t>DC</t>
  </si>
  <si>
    <t>Allocation</t>
  </si>
  <si>
    <t>Non-Unitary</t>
  </si>
  <si>
    <t>W/ True-up</t>
  </si>
  <si>
    <t>Adjustment</t>
  </si>
  <si>
    <t>Revenue</t>
  </si>
  <si>
    <t>Factors</t>
  </si>
  <si>
    <t>Offsets</t>
  </si>
  <si>
    <t>Credit</t>
  </si>
  <si>
    <t>Cost</t>
  </si>
  <si>
    <t>AC</t>
  </si>
  <si>
    <t>Exceeds</t>
  </si>
  <si>
    <t xml:space="preserve">A+C  </t>
  </si>
  <si>
    <t>B</t>
  </si>
  <si>
    <t>D</t>
  </si>
  <si>
    <t>E</t>
  </si>
  <si>
    <t>F</t>
  </si>
  <si>
    <t>G</t>
  </si>
  <si>
    <t>H</t>
  </si>
  <si>
    <t>I</t>
  </si>
  <si>
    <t>j</t>
  </si>
  <si>
    <t>00010</t>
  </si>
  <si>
    <t>COUNTY-GENERAL FUND</t>
  </si>
  <si>
    <t>00100</t>
  </si>
  <si>
    <t>CO SUPT OF SCHOOLS</t>
  </si>
  <si>
    <t>00500</t>
  </si>
  <si>
    <t>COUNTY FIRE SERVICE</t>
  </si>
  <si>
    <t>06320</t>
  </si>
  <si>
    <t>CITY  OF CERES</t>
  </si>
  <si>
    <t>06321</t>
  </si>
  <si>
    <t>CITY OF HUGHSON</t>
  </si>
  <si>
    <t>06322</t>
  </si>
  <si>
    <t>CITY  OF MODESTO</t>
  </si>
  <si>
    <t>06323</t>
  </si>
  <si>
    <t>CITY OF NEWMAN</t>
  </si>
  <si>
    <t>06324</t>
  </si>
  <si>
    <t>CITY  OF OAKDALE</t>
  </si>
  <si>
    <t>06325</t>
  </si>
  <si>
    <t>CITY  OF PATTERSON</t>
  </si>
  <si>
    <t>06326</t>
  </si>
  <si>
    <t>CITY  OF RIVERBANK</t>
  </si>
  <si>
    <t>06327</t>
  </si>
  <si>
    <t>CITY  OF TURLOCK</t>
  </si>
  <si>
    <t>06328</t>
  </si>
  <si>
    <t>CITY OF WATERFORD</t>
  </si>
  <si>
    <t>10000</t>
  </si>
  <si>
    <t>HILLS FERRY CEMETERY</t>
  </si>
  <si>
    <t>10050</t>
  </si>
  <si>
    <t>KNIGHTS FERRY CEMETERY</t>
  </si>
  <si>
    <t>10100</t>
  </si>
  <si>
    <t>PATTERSON CEMETERY</t>
  </si>
  <si>
    <t>10150</t>
  </si>
  <si>
    <t>COUNTY RDA  AREA 1 - SALIDA</t>
  </si>
  <si>
    <t>10200</t>
  </si>
  <si>
    <t>COUNTY RDA AREA 2 - EYEFIVE</t>
  </si>
  <si>
    <t>10250</t>
  </si>
  <si>
    <t>COUNTY RDA AREA 4 - EMPIRE</t>
  </si>
  <si>
    <t>10300</t>
  </si>
  <si>
    <t>COUNTY RDA AREA 5 - SEVENTH</t>
  </si>
  <si>
    <t>10350</t>
  </si>
  <si>
    <t>COUNTY RDA AREA 6 - SHACKELFORD</t>
  </si>
  <si>
    <t>10400</t>
  </si>
  <si>
    <t>COUNTY RDA AREA 7 - GRAYSON</t>
  </si>
  <si>
    <t>10450</t>
  </si>
  <si>
    <t>COUNTY RDA AREA 8 - KEYES</t>
  </si>
  <si>
    <t>10500</t>
  </si>
  <si>
    <t>COUNTY RDA AREA 9 - AIRPORT</t>
  </si>
  <si>
    <t>10550</t>
  </si>
  <si>
    <t>COUNTY RDA AREA 10 - DENAIR</t>
  </si>
  <si>
    <t>10600</t>
  </si>
  <si>
    <t>COUNTY RDA AREA 11 - HICKMAN</t>
  </si>
  <si>
    <t>10650</t>
  </si>
  <si>
    <t>COUNTY RDA AREA 13 - VALLEY HOME</t>
  </si>
  <si>
    <t>10700</t>
  </si>
  <si>
    <t>COUNTY RDA AREA 14 - BUTTE GLENN</t>
  </si>
  <si>
    <t>10750</t>
  </si>
  <si>
    <t>COUNTY RDA AREA 15 - CROWS LANDING</t>
  </si>
  <si>
    <t>10800</t>
  </si>
  <si>
    <t>COUNTY RDA AREA 16 - SHELL</t>
  </si>
  <si>
    <t>10850</t>
  </si>
  <si>
    <t>COUNTY RDA AREA 17 - MONTEREY</t>
  </si>
  <si>
    <t>11650</t>
  </si>
  <si>
    <t>DENAIR COMMUNITY SERVICES DISTRICT</t>
  </si>
  <si>
    <t>11700</t>
  </si>
  <si>
    <t>GRAYSON COMMUNITY SERVICES DISTRICT</t>
  </si>
  <si>
    <t>11750</t>
  </si>
  <si>
    <t>HIGHWAY VILLAGE CSD (CITY OF MODESTO)</t>
  </si>
  <si>
    <t>11800</t>
  </si>
  <si>
    <t>KEYES COMMUNITY SERVICES DISTRICT</t>
  </si>
  <si>
    <t>11850</t>
  </si>
  <si>
    <t>KNIGHTS FERRY COMMUNITY SERVICES DISTRICT</t>
  </si>
  <si>
    <t>12000</t>
  </si>
  <si>
    <t>WATERFORD COMMUNITY SERVICES DISTRICT</t>
  </si>
  <si>
    <t>12050</t>
  </si>
  <si>
    <t>WESTLEY COMMUNITY SERVICES DISTRICT</t>
  </si>
  <si>
    <t>12100</t>
  </si>
  <si>
    <t>COUNTY SERVICE AREA 1- FAIRVIEW TRACT</t>
  </si>
  <si>
    <t>12900</t>
  </si>
  <si>
    <t>BURBANK-PARADISE FIRE</t>
  </si>
  <si>
    <t>12950</t>
  </si>
  <si>
    <t>STAN CONSOL FIRE PRO DIST</t>
  </si>
  <si>
    <t>13000</t>
  </si>
  <si>
    <t>CERES FIRE</t>
  </si>
  <si>
    <t>13050</t>
  </si>
  <si>
    <t>DENAIR FIRE</t>
  </si>
  <si>
    <t>13150</t>
  </si>
  <si>
    <t>HUGHSON FIRE</t>
  </si>
  <si>
    <t>13200</t>
  </si>
  <si>
    <t>INDUSTRIAL FIRE</t>
  </si>
  <si>
    <t>13250</t>
  </si>
  <si>
    <t>KEYES FIRE</t>
  </si>
  <si>
    <t>13400</t>
  </si>
  <si>
    <t>MOUNTAIN VIEW FIRE</t>
  </si>
  <si>
    <t>13450</t>
  </si>
  <si>
    <t>OAKDALE FIRE</t>
  </si>
  <si>
    <t>13550</t>
  </si>
  <si>
    <t>SALIDA FIRE</t>
  </si>
  <si>
    <t>13600</t>
  </si>
  <si>
    <t>TURLOCK FIRE</t>
  </si>
  <si>
    <t>13750</t>
  </si>
  <si>
    <t>WESTPORT FIRE</t>
  </si>
  <si>
    <t>13800</t>
  </si>
  <si>
    <t>WEST STANISLAUS FIRE</t>
  </si>
  <si>
    <t>13850</t>
  </si>
  <si>
    <t>WOODLAND AVE FIRE</t>
  </si>
  <si>
    <t>13950</t>
  </si>
  <si>
    <t>PATTERSON HOSPITAL DISTRICT</t>
  </si>
  <si>
    <t>14000</t>
  </si>
  <si>
    <t>WESTSIDE HOSPITAL DISTRICT</t>
  </si>
  <si>
    <t>14050</t>
  </si>
  <si>
    <t>AIRPORT NEIGHBORHOOD LIGHT</t>
  </si>
  <si>
    <t>14150</t>
  </si>
  <si>
    <t>COUNTRY CLUB ESTATES LIGHTING</t>
  </si>
  <si>
    <t>14200</t>
  </si>
  <si>
    <t>CROWS LANDING LIGHTING</t>
  </si>
  <si>
    <t>14300</t>
  </si>
  <si>
    <t>DENAIR LIGHTING</t>
  </si>
  <si>
    <t>14350</t>
  </si>
  <si>
    <t>EMPIRE LIGHTING</t>
  </si>
  <si>
    <t>14400</t>
  </si>
  <si>
    <t>FAIRVIEW TRACT LIGHTING</t>
  </si>
  <si>
    <t>14800</t>
  </si>
  <si>
    <t>MANCINI PARK LIGHTING</t>
  </si>
  <si>
    <t>14850</t>
  </si>
  <si>
    <t>MONTEREY PARK LIGHTING</t>
  </si>
  <si>
    <t>15000</t>
  </si>
  <si>
    <t>OLYMPIC TRACT LIGHTING</t>
  </si>
  <si>
    <t>15200</t>
  </si>
  <si>
    <t>RICHLAND TRACT LIGHTING</t>
  </si>
  <si>
    <t>15350</t>
  </si>
  <si>
    <t>SALIDA LIGHTING</t>
  </si>
  <si>
    <t>15600</t>
  </si>
  <si>
    <t>SUNSET OAKS LIGHTING</t>
  </si>
  <si>
    <t>15650</t>
  </si>
  <si>
    <t>SYLVAN VILLAGE NO 2 LIGHTING</t>
  </si>
  <si>
    <t>15700</t>
  </si>
  <si>
    <t>TEMPO PARK LIGHTING</t>
  </si>
  <si>
    <t>15750</t>
  </si>
  <si>
    <t>WATERFORD LIGHTING</t>
  </si>
  <si>
    <t>15950</t>
  </si>
  <si>
    <t>EASTSIDE MOSQUITO ABATEMENT</t>
  </si>
  <si>
    <t>16000</t>
  </si>
  <si>
    <t>TURLOCK MOSQUITO ABATEMENT</t>
  </si>
  <si>
    <t>16250</t>
  </si>
  <si>
    <t>CENTRAL IRRIGATION DISTRICT</t>
  </si>
  <si>
    <t>16300</t>
  </si>
  <si>
    <t>OAKDALE IRRIGATION DISTRICT</t>
  </si>
  <si>
    <t>16350</t>
  </si>
  <si>
    <t>TURLOCK IRRIGATION DISTRICT</t>
  </si>
  <si>
    <t>16400</t>
  </si>
  <si>
    <t>WEST STANISLAUS IRRIGATION DISTRICT</t>
  </si>
  <si>
    <t>16450</t>
  </si>
  <si>
    <t>STORM DRAIN NO 1</t>
  </si>
  <si>
    <t>16700</t>
  </si>
  <si>
    <t>STORM DRAIN NO 6</t>
  </si>
  <si>
    <t>16800</t>
  </si>
  <si>
    <t>STORM DRAIN NO 8</t>
  </si>
  <si>
    <t>16900</t>
  </si>
  <si>
    <t>STORM DRAIN NO 10</t>
  </si>
  <si>
    <t>16950</t>
  </si>
  <si>
    <t>SHERWOOD FOREST DRAIN</t>
  </si>
  <si>
    <t>17050</t>
  </si>
  <si>
    <t>EAST STANISLAUS RESOURCE CONSERVATION</t>
  </si>
  <si>
    <t>17100</t>
  </si>
  <si>
    <t>RECLAMATION DISTRICT NO 2063</t>
  </si>
  <si>
    <t>17150</t>
  </si>
  <si>
    <t>RECLAMATION DIST NO 2091</t>
  </si>
  <si>
    <t>17200</t>
  </si>
  <si>
    <t>WEST STANISLAUS RESOURCE CONSERVATION</t>
  </si>
  <si>
    <t>17550</t>
  </si>
  <si>
    <t>EMPIRE SANITARY</t>
  </si>
  <si>
    <t>17600</t>
  </si>
  <si>
    <t>SALIDA SANITARY</t>
  </si>
  <si>
    <t>17700</t>
  </si>
  <si>
    <t>CHATOM ELEM-GEN</t>
  </si>
  <si>
    <t>17750</t>
  </si>
  <si>
    <t>ERAF</t>
  </si>
  <si>
    <t>17800</t>
  </si>
  <si>
    <t>EMPIRE ELEM-GEN</t>
  </si>
  <si>
    <t>17900</t>
  </si>
  <si>
    <t>HART RANSOM-GEN</t>
  </si>
  <si>
    <t>18050</t>
  </si>
  <si>
    <t>KEYES ELEM-GEN</t>
  </si>
  <si>
    <t>18200</t>
  </si>
  <si>
    <t>MODESTO ELEM GEN</t>
  </si>
  <si>
    <t>18300</t>
  </si>
  <si>
    <t>PARADISE ELEM-GEN</t>
  </si>
  <si>
    <t>18450</t>
  </si>
  <si>
    <t>SALIDA ELEM-GEN</t>
  </si>
  <si>
    <t>18500</t>
  </si>
  <si>
    <t>SHILOH ELEM-GEN</t>
  </si>
  <si>
    <t>18550</t>
  </si>
  <si>
    <t>STANISLAUS ELEM-GEN</t>
  </si>
  <si>
    <t>18600</t>
  </si>
  <si>
    <t>SYLVAN ELEM-GEN</t>
  </si>
  <si>
    <t>18850</t>
  </si>
  <si>
    <t>MODESTO HIGH-GEN</t>
  </si>
  <si>
    <t>19000</t>
  </si>
  <si>
    <t>CERES UNIFIED-GEN</t>
  </si>
  <si>
    <t>19050</t>
  </si>
  <si>
    <t>DENAIR UNIFIED-GEN</t>
  </si>
  <si>
    <t>19100</t>
  </si>
  <si>
    <t>HUGHSON UNIFIED SCHOOL DISTRICT-GEN</t>
  </si>
  <si>
    <t>19150</t>
  </si>
  <si>
    <t>HUGHSON(GRATTON) UNIFIED SCHOOL DISTRICT-GEN</t>
  </si>
  <si>
    <t>19200</t>
  </si>
  <si>
    <t>HUGHSON(HICKMAN) UNIFIED SCHOOL DISTRICT-GEN</t>
  </si>
  <si>
    <t>19250</t>
  </si>
  <si>
    <t>HUGHSON(LA GRANGE) UNIFIED SCHOOL DISTRICT-GEN</t>
  </si>
  <si>
    <t>19300</t>
  </si>
  <si>
    <t>HUGHSON(ROBERTS FERRY) UNIFIED SCHOOL DISTRICT-GEN</t>
  </si>
  <si>
    <t>19350</t>
  </si>
  <si>
    <t>NEWMAN-CROWS LANDING UNIFIED SCHOOL DISTRICT-GEN</t>
  </si>
  <si>
    <t>19400</t>
  </si>
  <si>
    <t>OAKDALE UNIFIED SCHOOL DISTRICT-GEN</t>
  </si>
  <si>
    <t>19450</t>
  </si>
  <si>
    <t>OAKDALE(KNIGHTS FERRY) UNIFIED SCHOOL DISTRICT-GEN</t>
  </si>
  <si>
    <t>19500</t>
  </si>
  <si>
    <t>OAKDALE(VALLEY HOME) UNIFIED SCHOOL DISTRICT-GEN</t>
  </si>
  <si>
    <t>19550</t>
  </si>
  <si>
    <t>PATTERSON UNIFIED SCHOOL DISTRICT-GEN</t>
  </si>
  <si>
    <t>19600</t>
  </si>
  <si>
    <t>RIVERBANK UNIFIED SCHOOL DISTRICT-GEN</t>
  </si>
  <si>
    <t>19625</t>
  </si>
  <si>
    <t>TURLOCK JT(SB1537) UNIFIED SCHOOL DIST - GEN</t>
  </si>
  <si>
    <t>19650</t>
  </si>
  <si>
    <t>WATERFORD UNIFIED SCHOOL DISTRICT-GEN</t>
  </si>
  <si>
    <t>19700</t>
  </si>
  <si>
    <t>YOSEMITE COMMUNITY COLLEGE DISTRICT-GEN</t>
  </si>
  <si>
    <t>19750</t>
  </si>
  <si>
    <t>COUNTY SCHOOL SERVICE FUND</t>
  </si>
  <si>
    <t>19800</t>
  </si>
  <si>
    <t>SCHOOLS-EQUALIZATION AID</t>
  </si>
  <si>
    <t>19850</t>
  </si>
  <si>
    <t>SCHOOLS-TUITION</t>
  </si>
  <si>
    <t>30000</t>
  </si>
  <si>
    <t>CERES REDEVELOPMENT AGNCY</t>
  </si>
  <si>
    <t>30050</t>
  </si>
  <si>
    <t>CERES AMENDED REDEVELOPMENT AGENCY</t>
  </si>
  <si>
    <t>30100</t>
  </si>
  <si>
    <t>MODESTO REDEVELOPMENT AGENCY</t>
  </si>
  <si>
    <t>30300</t>
  </si>
  <si>
    <t>MODESTO AMENDED REDEVELOPMENT AGENCY</t>
  </si>
  <si>
    <t>30400</t>
  </si>
  <si>
    <t>OAKDALE REDEVELOPMENT AGENCY</t>
  </si>
  <si>
    <t>30500</t>
  </si>
  <si>
    <t>OAKDALE AMENDED REDEVELOPMENT AGENCY</t>
  </si>
  <si>
    <t>30600</t>
  </si>
  <si>
    <t>NEWMAN REDEVELOPMENT AGENCY</t>
  </si>
  <si>
    <t>30800</t>
  </si>
  <si>
    <t>TURLOCK REDEVELOPMENT AGENCY</t>
  </si>
  <si>
    <t>30900</t>
  </si>
  <si>
    <t>TURLOCK AMENDED REDEVELOPMENT AGENCY</t>
  </si>
  <si>
    <t>31000</t>
  </si>
  <si>
    <t>RIVERBANK REDEVELOPMENT AGENCY</t>
  </si>
  <si>
    <t>31100</t>
  </si>
  <si>
    <t>PATTERSON REDEVOPMENT AGENCY</t>
  </si>
  <si>
    <t>31200</t>
  </si>
  <si>
    <t>STAN/CERES REDEVOPMENT AGENCY</t>
  </si>
  <si>
    <t>31300</t>
  </si>
  <si>
    <t>WATERFORD REDEVELOPMENT AGENCY</t>
  </si>
  <si>
    <t>31400</t>
  </si>
  <si>
    <t>HUGHSON REDEVELOPMENT</t>
  </si>
  <si>
    <t>HUGHSON REDEV - 2007 ANNEX</t>
  </si>
  <si>
    <t>Direct Credit to non AB8 entities</t>
  </si>
  <si>
    <t>A+C</t>
  </si>
  <si>
    <t>k:\ac\excel\property tax divisions|ERAF\eraf tax shift for 2008-2009.xls  Column N</t>
  </si>
  <si>
    <t>k:\ac\excel\property tax division\tax apportionmsnts\ SB2557 Prop Tax Adm Costs\Unitary tax Allocation for Chart B of Cost Calculations of 2007 2008 allocated by 2008 2009 Tax Allocation Factors.xls</t>
  </si>
  <si>
    <t>k:\ac\excel\property tax division\tax apportionments\sb 1096 (Triple Flip etc.)\08-09\08-09 Summary.xls</t>
  </si>
  <si>
    <t>k:\ac\excel\property tax division\direct assessments\fy 2008-09 direct assessment charges.xls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</si>
</sst>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%"/>
    <numFmt numFmtId="165" formatCode="&quot;$&quot;#,##0.0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0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8" fontId="42" fillId="0" borderId="10" xfId="0" applyNumberFormat="1" applyFont="1" applyBorder="1" applyAlignment="1">
      <alignment/>
    </xf>
    <xf numFmtId="8" fontId="42" fillId="0" borderId="0" xfId="0" applyNumberFormat="1" applyFont="1" applyAlignment="1">
      <alignment/>
    </xf>
    <xf numFmtId="7" fontId="6" fillId="0" borderId="0" xfId="0" applyNumberFormat="1" applyFont="1" applyFill="1" applyBorder="1" applyAlignment="1" applyProtection="1">
      <alignment/>
      <protection/>
    </xf>
    <xf numFmtId="164" fontId="42" fillId="0" borderId="10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40" fontId="42" fillId="0" borderId="0" xfId="0" applyNumberFormat="1" applyFont="1" applyAlignment="1">
      <alignment/>
    </xf>
    <xf numFmtId="8" fontId="42" fillId="0" borderId="11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8" fontId="42" fillId="0" borderId="0" xfId="0" applyNumberFormat="1" applyFont="1" applyBorder="1" applyAlignment="1" applyProtection="1">
      <alignment/>
      <protection/>
    </xf>
    <xf numFmtId="4" fontId="42" fillId="0" borderId="11" xfId="0" applyNumberFormat="1" applyFont="1" applyBorder="1" applyAlignment="1">
      <alignment/>
    </xf>
    <xf numFmtId="8" fontId="8" fillId="0" borderId="11" xfId="0" applyNumberFormat="1" applyFont="1" applyBorder="1" applyAlignment="1">
      <alignment/>
    </xf>
    <xf numFmtId="8" fontId="9" fillId="0" borderId="11" xfId="0" applyNumberFormat="1" applyFont="1" applyBorder="1" applyAlignment="1">
      <alignment/>
    </xf>
    <xf numFmtId="8" fontId="9" fillId="0" borderId="11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8" fontId="9" fillId="0" borderId="0" xfId="0" applyNumberFormat="1" applyFont="1" applyAlignment="1">
      <alignment/>
    </xf>
    <xf numFmtId="8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5" fontId="4" fillId="33" borderId="13" xfId="0" applyNumberFormat="1" applyFont="1" applyFill="1" applyBorder="1" applyAlignment="1">
      <alignment/>
    </xf>
    <xf numFmtId="165" fontId="42" fillId="0" borderId="0" xfId="0" applyNumberFormat="1" applyFont="1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\Excel\Property%20Tax%20Division\Tax%20Apportionments\SB2557%20Prop%20Tax%20Admin%20Costs\2008-2009\SB2557%20REFORMATTED%20Prop%20Tax%20Admin%20Fee%20Cost%20Calculations%20for%20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Chart A"/>
      <sheetName val="Chart B"/>
      <sheetName val="Chart C"/>
      <sheetName val="Chart D"/>
      <sheetName val="Chart E"/>
      <sheetName val="Chart F"/>
    </sheetNames>
    <sheetDataSet>
      <sheetData sheetId="2">
        <row r="35">
          <cell r="D35">
            <v>6662719.224452429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4.25"/>
  <cols>
    <col min="1" max="1" width="4.625" style="0" bestFit="1" customWidth="1"/>
    <col min="2" max="2" width="32.75390625" style="0" customWidth="1"/>
    <col min="3" max="3" width="11.50390625" style="1" bestFit="1" customWidth="1"/>
    <col min="4" max="4" width="9.50390625" style="0" bestFit="1" customWidth="1"/>
    <col min="5" max="5" width="12.00390625" style="0" customWidth="1"/>
    <col min="6" max="6" width="11.25390625" style="0" bestFit="1" customWidth="1"/>
    <col min="7" max="7" width="11.50390625" style="1" bestFit="1" customWidth="1"/>
    <col min="8" max="8" width="13.25390625" style="0" customWidth="1"/>
    <col min="9" max="9" width="10.00390625" style="0" bestFit="1" customWidth="1"/>
    <col min="10" max="10" width="8.125" style="1" bestFit="1" customWidth="1"/>
    <col min="11" max="11" width="11.00390625" style="1" bestFit="1" customWidth="1"/>
    <col min="13" max="13" width="10.50390625" style="1" bestFit="1" customWidth="1"/>
    <col min="14" max="14" width="7.375" style="1" bestFit="1" customWidth="1"/>
    <col min="15" max="15" width="14.25390625" style="3" bestFit="1" customWidth="1"/>
    <col min="16" max="16" width="13.125" style="0" bestFit="1" customWidth="1"/>
  </cols>
  <sheetData>
    <row r="1" ht="15.75">
      <c r="E1" s="2" t="s">
        <v>0</v>
      </c>
    </row>
    <row r="2" spans="5:16" ht="15.75">
      <c r="E2" s="2" t="s">
        <v>1</v>
      </c>
      <c r="O2" s="3" t="s">
        <v>2</v>
      </c>
      <c r="P2" s="1">
        <f>M11</f>
        <v>1713738.184365508</v>
      </c>
    </row>
    <row r="3" spans="5:16" ht="15.75">
      <c r="E3" s="2" t="s">
        <v>3</v>
      </c>
      <c r="O3" s="3" t="s">
        <v>4</v>
      </c>
      <c r="P3" s="1">
        <f>SUM(M12,M97:M127)-5080.42</f>
        <v>3110129.6799137723</v>
      </c>
    </row>
    <row r="4" spans="5:16" ht="15.75">
      <c r="E4" s="2" t="s">
        <v>5</v>
      </c>
      <c r="O4" s="3" t="s">
        <v>6</v>
      </c>
      <c r="P4" s="1">
        <f>SUM(M14:M22)</f>
        <v>1105999.396635739</v>
      </c>
    </row>
    <row r="5" spans="5:16" ht="15.75">
      <c r="E5" s="2" t="s">
        <v>7</v>
      </c>
      <c r="O5" s="3" t="s">
        <v>8</v>
      </c>
      <c r="P5" s="1">
        <f>SUM(M26:M40,M128:M142)</f>
        <v>503589.10851234244</v>
      </c>
    </row>
    <row r="6" spans="15:16" ht="14.25">
      <c r="O6" s="3" t="s">
        <v>9</v>
      </c>
      <c r="P6" s="4">
        <f>SUM(M13,M23:M25,M41:M96)-3998.6</f>
        <v>229262.85502506877</v>
      </c>
    </row>
    <row r="7" spans="1:16" ht="14.25">
      <c r="A7" s="5"/>
      <c r="B7" s="5"/>
      <c r="C7" s="6" t="s">
        <v>10</v>
      </c>
      <c r="D7" s="5" t="s">
        <v>11</v>
      </c>
      <c r="E7" s="5" t="s">
        <v>12</v>
      </c>
      <c r="F7" s="5" t="s">
        <v>13</v>
      </c>
      <c r="G7" s="6" t="s">
        <v>14</v>
      </c>
      <c r="H7" s="5" t="s">
        <v>15</v>
      </c>
      <c r="I7" s="5" t="s">
        <v>16</v>
      </c>
      <c r="J7" s="6"/>
      <c r="K7" s="6" t="s">
        <v>17</v>
      </c>
      <c r="L7" s="7"/>
      <c r="O7" s="8" t="s">
        <v>18</v>
      </c>
      <c r="P7" s="1">
        <f>SUM(P2:P6)</f>
        <v>6662719.224452431</v>
      </c>
    </row>
    <row r="8" spans="1:14" ht="14.25">
      <c r="A8" s="9" t="s">
        <v>19</v>
      </c>
      <c r="B8" s="9" t="s">
        <v>20</v>
      </c>
      <c r="C8" s="10" t="s">
        <v>21</v>
      </c>
      <c r="D8" s="9" t="s">
        <v>22</v>
      </c>
      <c r="E8" s="9" t="s">
        <v>23</v>
      </c>
      <c r="F8" s="9" t="s">
        <v>24</v>
      </c>
      <c r="G8" s="10"/>
      <c r="H8" s="9" t="s">
        <v>25</v>
      </c>
      <c r="I8" s="9" t="s">
        <v>26</v>
      </c>
      <c r="J8" s="10" t="s">
        <v>27</v>
      </c>
      <c r="K8" s="10" t="s">
        <v>28</v>
      </c>
      <c r="L8" s="7"/>
      <c r="M8" s="6" t="s">
        <v>18</v>
      </c>
      <c r="N8" s="6" t="s">
        <v>29</v>
      </c>
    </row>
    <row r="9" spans="1:16" ht="14.25">
      <c r="A9" s="9"/>
      <c r="B9" s="9"/>
      <c r="C9" s="10" t="s">
        <v>30</v>
      </c>
      <c r="D9" s="9" t="s">
        <v>31</v>
      </c>
      <c r="E9" s="9" t="s">
        <v>32</v>
      </c>
      <c r="F9" s="9" t="s">
        <v>33</v>
      </c>
      <c r="G9" s="10" t="s">
        <v>34</v>
      </c>
      <c r="H9" s="9" t="s">
        <v>35</v>
      </c>
      <c r="I9" s="9" t="s">
        <v>36</v>
      </c>
      <c r="J9" s="10" t="s">
        <v>37</v>
      </c>
      <c r="K9" s="10" t="s">
        <v>38</v>
      </c>
      <c r="L9" s="7"/>
      <c r="M9" s="10" t="s">
        <v>39</v>
      </c>
      <c r="N9" s="10" t="s">
        <v>40</v>
      </c>
      <c r="P9" s="11"/>
    </row>
    <row r="10" spans="1:14" ht="14.25">
      <c r="A10" s="12"/>
      <c r="B10" s="12"/>
      <c r="C10" s="13" t="s">
        <v>41</v>
      </c>
      <c r="D10" s="12" t="s">
        <v>42</v>
      </c>
      <c r="E10" s="12" t="s">
        <v>43</v>
      </c>
      <c r="F10" s="12" t="s">
        <v>44</v>
      </c>
      <c r="G10" s="13" t="s">
        <v>45</v>
      </c>
      <c r="H10" s="12" t="s">
        <v>46</v>
      </c>
      <c r="I10" s="12" t="s">
        <v>47</v>
      </c>
      <c r="J10" s="13" t="s">
        <v>48</v>
      </c>
      <c r="K10" s="13" t="s">
        <v>49</v>
      </c>
      <c r="L10" s="7"/>
      <c r="N10" s="10" t="s">
        <v>39</v>
      </c>
    </row>
    <row r="11" spans="1:16" ht="14.25">
      <c r="A11" s="14" t="s">
        <v>50</v>
      </c>
      <c r="B11" s="15" t="s">
        <v>51</v>
      </c>
      <c r="C11" s="18">
        <v>43896356.169637285</v>
      </c>
      <c r="D11" s="19">
        <v>945505.03</v>
      </c>
      <c r="E11" s="20">
        <v>4728116.22</v>
      </c>
      <c r="F11" s="20">
        <v>51554401</v>
      </c>
      <c r="G11" s="18">
        <f>SUM(C11:F11)</f>
        <v>101124378.4196373</v>
      </c>
      <c r="H11" s="21">
        <f>G11/G$143</f>
        <v>0.25039983048401976</v>
      </c>
      <c r="I11" s="22">
        <f>H11*I$143</f>
        <v>1668343.764365508</v>
      </c>
      <c r="J11" s="18">
        <v>45394.42</v>
      </c>
      <c r="K11" s="18">
        <v>0</v>
      </c>
      <c r="L11" s="23"/>
      <c r="M11" s="19">
        <f aca="true" t="shared" si="0" ref="M11:M74">SUM(I11:J11)</f>
        <v>1713738.184365508</v>
      </c>
      <c r="N11" s="19"/>
      <c r="O11" s="24"/>
      <c r="P11" s="23"/>
    </row>
    <row r="12" spans="1:16" ht="14.25">
      <c r="A12" s="14" t="s">
        <v>52</v>
      </c>
      <c r="B12" s="15" t="s">
        <v>53</v>
      </c>
      <c r="C12" s="25">
        <v>1642526.1819000002</v>
      </c>
      <c r="D12" s="19">
        <v>17164.87</v>
      </c>
      <c r="E12" s="20"/>
      <c r="F12" s="26"/>
      <c r="G12" s="25">
        <f aca="true" t="shared" si="1" ref="G12:G75">SUM(C12:F12)</f>
        <v>1659691.0519000003</v>
      </c>
      <c r="H12" s="21">
        <f aca="true" t="shared" si="2" ref="H12:H75">G12/G$143</f>
        <v>0.004109655500942016</v>
      </c>
      <c r="I12" s="22">
        <f aca="true" t="shared" si="3" ref="I12:I75">H12*I$143</f>
        <v>27381.480712003053</v>
      </c>
      <c r="J12" s="25"/>
      <c r="K12" s="25"/>
      <c r="L12" s="23"/>
      <c r="M12" s="19">
        <f t="shared" si="0"/>
        <v>27381.480712003053</v>
      </c>
      <c r="N12" s="19"/>
      <c r="O12" s="24"/>
      <c r="P12" s="23"/>
    </row>
    <row r="13" spans="1:16" ht="14.25">
      <c r="A13" s="14" t="s">
        <v>54</v>
      </c>
      <c r="B13" s="15" t="s">
        <v>55</v>
      </c>
      <c r="C13" s="25">
        <v>1173111.5733873437</v>
      </c>
      <c r="D13" s="19">
        <v>13719.71</v>
      </c>
      <c r="E13" s="20"/>
      <c r="F13" s="26"/>
      <c r="G13" s="25">
        <f t="shared" si="1"/>
        <v>1186831.2833873436</v>
      </c>
      <c r="H13" s="21">
        <f t="shared" si="2"/>
        <v>0.0029387805079018688</v>
      </c>
      <c r="I13" s="22">
        <f t="shared" si="3"/>
        <v>19580.269386443855</v>
      </c>
      <c r="J13" s="25"/>
      <c r="K13" s="25">
        <f aca="true" t="shared" si="4" ref="K13:K76">IF(SUM(I13:J13)&lt;=0,0,SUM(I13:J13))</f>
        <v>19580.269386443855</v>
      </c>
      <c r="L13" s="23"/>
      <c r="M13" s="19">
        <f t="shared" si="0"/>
        <v>19580.269386443855</v>
      </c>
      <c r="N13" s="19">
        <f>K13-M13</f>
        <v>0</v>
      </c>
      <c r="O13" s="24"/>
      <c r="P13" s="23"/>
    </row>
    <row r="14" spans="1:16" ht="14.25">
      <c r="A14" s="14" t="s">
        <v>56</v>
      </c>
      <c r="B14" s="15" t="s">
        <v>57</v>
      </c>
      <c r="C14" s="25">
        <v>2155967.987844565</v>
      </c>
      <c r="D14" s="19">
        <v>33697.36</v>
      </c>
      <c r="E14" s="20">
        <v>1109681.07</v>
      </c>
      <c r="F14" s="20">
        <v>3328654</v>
      </c>
      <c r="G14" s="25">
        <f t="shared" si="1"/>
        <v>6628000.417844565</v>
      </c>
      <c r="H14" s="21">
        <f t="shared" si="2"/>
        <v>0.01641196917116481</v>
      </c>
      <c r="I14" s="22">
        <f t="shared" si="3"/>
        <v>109348.34250784038</v>
      </c>
      <c r="J14" s="19">
        <v>-1938</v>
      </c>
      <c r="K14" s="25">
        <f t="shared" si="4"/>
        <v>107410.34250784038</v>
      </c>
      <c r="L14" s="23"/>
      <c r="M14" s="19">
        <f t="shared" si="0"/>
        <v>107410.34250784038</v>
      </c>
      <c r="N14" s="19">
        <f aca="true" t="shared" si="5" ref="N14:N77">K14-M14</f>
        <v>0</v>
      </c>
      <c r="O14" s="24"/>
      <c r="P14" s="23"/>
    </row>
    <row r="15" spans="1:16" ht="14.25">
      <c r="A15" s="14" t="s">
        <v>58</v>
      </c>
      <c r="B15" s="15" t="s">
        <v>59</v>
      </c>
      <c r="C15" s="25">
        <v>224314.68060188915</v>
      </c>
      <c r="D15" s="19">
        <v>3525.45</v>
      </c>
      <c r="E15" s="20">
        <v>99446.5</v>
      </c>
      <c r="F15" s="20">
        <v>476710</v>
      </c>
      <c r="G15" s="25">
        <f t="shared" si="1"/>
        <v>803996.6306018892</v>
      </c>
      <c r="H15" s="21">
        <f t="shared" si="2"/>
        <v>0.001990821829104482</v>
      </c>
      <c r="I15" s="22">
        <f t="shared" si="3"/>
        <v>13264.286873233981</v>
      </c>
      <c r="J15" s="27">
        <v>-977.6</v>
      </c>
      <c r="K15" s="25">
        <f t="shared" si="4"/>
        <v>12286.68687323398</v>
      </c>
      <c r="L15" s="23"/>
      <c r="M15" s="19">
        <f t="shared" si="0"/>
        <v>12286.68687323398</v>
      </c>
      <c r="N15" s="19">
        <f t="shared" si="5"/>
        <v>0</v>
      </c>
      <c r="O15" s="24"/>
      <c r="P15" s="23"/>
    </row>
    <row r="16" spans="1:16" ht="14.25">
      <c r="A16" s="14" t="s">
        <v>60</v>
      </c>
      <c r="B16" s="15" t="s">
        <v>61</v>
      </c>
      <c r="C16" s="25">
        <v>13247032.699440517</v>
      </c>
      <c r="D16" s="19">
        <f>190963.87+48.71</f>
        <v>191012.58</v>
      </c>
      <c r="E16" s="20">
        <v>6357900.609999999</v>
      </c>
      <c r="F16" s="20">
        <v>14524030</v>
      </c>
      <c r="G16" s="25">
        <f t="shared" si="1"/>
        <v>34319975.889440514</v>
      </c>
      <c r="H16" s="21">
        <f t="shared" si="2"/>
        <v>0.08498164615924839</v>
      </c>
      <c r="I16" s="22">
        <f t="shared" si="3"/>
        <v>566208.8475908382</v>
      </c>
      <c r="J16" s="19">
        <v>-1677</v>
      </c>
      <c r="K16" s="25">
        <f t="shared" si="4"/>
        <v>564531.8475908382</v>
      </c>
      <c r="L16" s="23"/>
      <c r="M16" s="19">
        <f t="shared" si="0"/>
        <v>564531.8475908382</v>
      </c>
      <c r="N16" s="19">
        <f t="shared" si="5"/>
        <v>0</v>
      </c>
      <c r="O16" s="24"/>
      <c r="P16" s="23"/>
    </row>
    <row r="17" spans="1:16" ht="14.25">
      <c r="A17" s="14" t="s">
        <v>62</v>
      </c>
      <c r="B17" s="15" t="s">
        <v>63</v>
      </c>
      <c r="C17" s="25">
        <v>602323.6125096445</v>
      </c>
      <c r="D17" s="19">
        <v>12186.33</v>
      </c>
      <c r="E17" s="20">
        <v>123149.3</v>
      </c>
      <c r="F17" s="20">
        <v>726774</v>
      </c>
      <c r="G17" s="25">
        <f t="shared" si="1"/>
        <v>1464433.2425096445</v>
      </c>
      <c r="H17" s="21">
        <f t="shared" si="2"/>
        <v>0.003626166522951604</v>
      </c>
      <c r="I17" s="22">
        <f t="shared" si="3"/>
        <v>24160.129403535473</v>
      </c>
      <c r="J17" s="19">
        <v>-938.2</v>
      </c>
      <c r="K17" s="25">
        <f t="shared" si="4"/>
        <v>23221.929403535472</v>
      </c>
      <c r="L17" s="23"/>
      <c r="M17" s="19">
        <f t="shared" si="0"/>
        <v>23221.929403535472</v>
      </c>
      <c r="N17" s="19">
        <f t="shared" si="5"/>
        <v>0</v>
      </c>
      <c r="O17" s="24"/>
      <c r="P17" s="23"/>
    </row>
    <row r="18" spans="1:16" ht="14.25">
      <c r="A18" s="14" t="s">
        <v>64</v>
      </c>
      <c r="B18" s="15" t="s">
        <v>65</v>
      </c>
      <c r="C18" s="25">
        <v>1527807.561062058</v>
      </c>
      <c r="D18" s="19">
        <v>21499.73</v>
      </c>
      <c r="E18" s="20">
        <v>791152.75</v>
      </c>
      <c r="F18" s="20">
        <v>1421158</v>
      </c>
      <c r="G18" s="25">
        <f t="shared" si="1"/>
        <v>3761618.041062058</v>
      </c>
      <c r="H18" s="21">
        <f t="shared" si="2"/>
        <v>0.009314356582929176</v>
      </c>
      <c r="I18" s="22">
        <f t="shared" si="3"/>
        <v>62058.94266848727</v>
      </c>
      <c r="J18" s="19">
        <v>-1253.4</v>
      </c>
      <c r="K18" s="25">
        <f t="shared" si="4"/>
        <v>60805.542668487265</v>
      </c>
      <c r="L18" s="23"/>
      <c r="M18" s="19">
        <f t="shared" si="0"/>
        <v>60805.542668487265</v>
      </c>
      <c r="N18" s="19">
        <f t="shared" si="5"/>
        <v>0</v>
      </c>
      <c r="O18" s="24"/>
      <c r="P18" s="23"/>
    </row>
    <row r="19" spans="1:16" ht="14.25">
      <c r="A19" s="14" t="s">
        <v>66</v>
      </c>
      <c r="B19" s="15" t="s">
        <v>67</v>
      </c>
      <c r="C19" s="25">
        <v>2522270.89284115</v>
      </c>
      <c r="D19" s="19">
        <v>21247.94</v>
      </c>
      <c r="E19" s="20">
        <v>358098.83</v>
      </c>
      <c r="F19" s="20">
        <v>1595616</v>
      </c>
      <c r="G19" s="25">
        <f t="shared" si="1"/>
        <v>4497233.662841151</v>
      </c>
      <c r="H19" s="21">
        <f t="shared" si="2"/>
        <v>0.01113585630311052</v>
      </c>
      <c r="I19" s="22">
        <f t="shared" si="3"/>
        <v>74195.08387147423</v>
      </c>
      <c r="J19" s="19">
        <v>-5296.6</v>
      </c>
      <c r="K19" s="25">
        <f t="shared" si="4"/>
        <v>68898.48387147422</v>
      </c>
      <c r="L19" s="23"/>
      <c r="M19" s="19">
        <f t="shared" si="0"/>
        <v>68898.48387147422</v>
      </c>
      <c r="N19" s="19">
        <f t="shared" si="5"/>
        <v>0</v>
      </c>
      <c r="O19" s="24"/>
      <c r="P19" s="23"/>
    </row>
    <row r="20" spans="1:16" ht="14.25">
      <c r="A20" s="14" t="s">
        <v>68</v>
      </c>
      <c r="B20" s="15" t="s">
        <v>69</v>
      </c>
      <c r="C20" s="25">
        <v>1362792.49842178</v>
      </c>
      <c r="D20" s="19">
        <v>19114.07</v>
      </c>
      <c r="E20" s="20">
        <v>604440.11</v>
      </c>
      <c r="F20" s="20">
        <v>1656943</v>
      </c>
      <c r="G20" s="25">
        <f t="shared" si="1"/>
        <v>3643289.67842178</v>
      </c>
      <c r="H20" s="21">
        <f t="shared" si="2"/>
        <v>0.00902135698768199</v>
      </c>
      <c r="I20" s="22">
        <f t="shared" si="3"/>
        <v>60106.76863247705</v>
      </c>
      <c r="J20" s="19">
        <v>-839.4</v>
      </c>
      <c r="K20" s="25">
        <f t="shared" si="4"/>
        <v>59267.368632477046</v>
      </c>
      <c r="L20" s="23"/>
      <c r="M20" s="19">
        <f t="shared" si="0"/>
        <v>59267.368632477046</v>
      </c>
      <c r="N20" s="19">
        <f t="shared" si="5"/>
        <v>0</v>
      </c>
      <c r="O20" s="24"/>
      <c r="P20" s="23"/>
    </row>
    <row r="21" spans="1:16" ht="14.25">
      <c r="A21" s="14" t="s">
        <v>70</v>
      </c>
      <c r="B21" s="15" t="s">
        <v>71</v>
      </c>
      <c r="C21" s="25">
        <v>4136361.019325912</v>
      </c>
      <c r="D21" s="19">
        <v>56381.12</v>
      </c>
      <c r="E21" s="20">
        <v>2519868.72</v>
      </c>
      <c r="F21" s="20">
        <v>5059904</v>
      </c>
      <c r="G21" s="25">
        <f t="shared" si="1"/>
        <v>11772514.859325912</v>
      </c>
      <c r="H21" s="21">
        <f t="shared" si="2"/>
        <v>0.029150594260398177</v>
      </c>
      <c r="I21" s="22">
        <f t="shared" si="3"/>
        <v>194222.2247829676</v>
      </c>
      <c r="J21" s="19">
        <v>-1971.8</v>
      </c>
      <c r="K21" s="25">
        <f t="shared" si="4"/>
        <v>192250.4247829676</v>
      </c>
      <c r="L21" s="23"/>
      <c r="M21" s="19">
        <f t="shared" si="0"/>
        <v>192250.4247829676</v>
      </c>
      <c r="N21" s="19">
        <f t="shared" si="5"/>
        <v>0</v>
      </c>
      <c r="O21" s="24"/>
      <c r="P21" s="23"/>
    </row>
    <row r="22" spans="1:16" ht="14.25">
      <c r="A22" s="14" t="s">
        <v>72</v>
      </c>
      <c r="B22" s="15" t="s">
        <v>73</v>
      </c>
      <c r="C22" s="25">
        <v>294978.65699917433</v>
      </c>
      <c r="D22" s="19">
        <v>4312.71</v>
      </c>
      <c r="E22" s="20">
        <v>113581.16</v>
      </c>
      <c r="F22" s="20">
        <v>672631</v>
      </c>
      <c r="G22" s="25">
        <f t="shared" si="1"/>
        <v>1085503.5269991744</v>
      </c>
      <c r="H22" s="21">
        <f t="shared" si="2"/>
        <v>0.002687877081651522</v>
      </c>
      <c r="I22" s="22">
        <f t="shared" si="3"/>
        <v>17908.570304884688</v>
      </c>
      <c r="J22" s="19">
        <f>-302-279.8</f>
        <v>-581.8</v>
      </c>
      <c r="K22" s="25">
        <f t="shared" si="4"/>
        <v>17326.77030488469</v>
      </c>
      <c r="L22" s="23"/>
      <c r="M22" s="19">
        <f t="shared" si="0"/>
        <v>17326.77030488469</v>
      </c>
      <c r="N22" s="19">
        <f t="shared" si="5"/>
        <v>0</v>
      </c>
      <c r="O22" s="24"/>
      <c r="P22" s="23"/>
    </row>
    <row r="23" spans="1:16" ht="14.25">
      <c r="A23" s="14" t="s">
        <v>74</v>
      </c>
      <c r="B23" s="15" t="s">
        <v>75</v>
      </c>
      <c r="C23" s="25">
        <v>142755.5208</v>
      </c>
      <c r="D23" s="19">
        <v>3079.4</v>
      </c>
      <c r="E23" s="28"/>
      <c r="F23" s="28"/>
      <c r="G23" s="25">
        <f t="shared" si="1"/>
        <v>145834.9208</v>
      </c>
      <c r="H23" s="21">
        <f t="shared" si="2"/>
        <v>0.000361110149873408</v>
      </c>
      <c r="I23" s="22">
        <f t="shared" si="3"/>
        <v>2405.9755377064535</v>
      </c>
      <c r="J23" s="19"/>
      <c r="K23" s="25">
        <f t="shared" si="4"/>
        <v>2405.9755377064535</v>
      </c>
      <c r="L23" s="23"/>
      <c r="M23" s="19">
        <f t="shared" si="0"/>
        <v>2405.9755377064535</v>
      </c>
      <c r="N23" s="19">
        <f t="shared" si="5"/>
        <v>0</v>
      </c>
      <c r="O23" s="24"/>
      <c r="P23" s="23"/>
    </row>
    <row r="24" spans="1:16" ht="14.25">
      <c r="A24" s="14" t="s">
        <v>76</v>
      </c>
      <c r="B24" s="15" t="s">
        <v>77</v>
      </c>
      <c r="C24" s="25">
        <v>4673.849097302393</v>
      </c>
      <c r="D24" s="19">
        <v>83.73</v>
      </c>
      <c r="E24" s="28"/>
      <c r="F24" s="28"/>
      <c r="G24" s="25">
        <f t="shared" si="1"/>
        <v>4757.579097302392</v>
      </c>
      <c r="H24" s="21">
        <f t="shared" si="2"/>
        <v>1.1780512455021405E-05</v>
      </c>
      <c r="I24" s="22">
        <f t="shared" si="3"/>
        <v>78.4902468079724</v>
      </c>
      <c r="J24" s="19"/>
      <c r="K24" s="25">
        <f t="shared" si="4"/>
        <v>78.4902468079724</v>
      </c>
      <c r="L24" s="23"/>
      <c r="M24" s="19">
        <f t="shared" si="0"/>
        <v>78.4902468079724</v>
      </c>
      <c r="N24" s="19">
        <f t="shared" si="5"/>
        <v>0</v>
      </c>
      <c r="O24" s="24"/>
      <c r="P24" s="23"/>
    </row>
    <row r="25" spans="1:16" ht="14.25">
      <c r="A25" s="14" t="s">
        <v>78</v>
      </c>
      <c r="B25" s="15" t="s">
        <v>79</v>
      </c>
      <c r="C25" s="25">
        <v>131872.0557712005</v>
      </c>
      <c r="D25" s="19">
        <v>3098.22</v>
      </c>
      <c r="E25" s="28"/>
      <c r="F25" s="28"/>
      <c r="G25" s="25">
        <f t="shared" si="1"/>
        <v>134970.2757712005</v>
      </c>
      <c r="H25" s="21">
        <f t="shared" si="2"/>
        <v>0.00033420758378601887</v>
      </c>
      <c r="I25" s="22">
        <f t="shared" si="3"/>
        <v>2226.731293448904</v>
      </c>
      <c r="J25" s="19"/>
      <c r="K25" s="25">
        <f t="shared" si="4"/>
        <v>2226.731293448904</v>
      </c>
      <c r="L25" s="23"/>
      <c r="M25" s="19">
        <f t="shared" si="0"/>
        <v>2226.731293448904</v>
      </c>
      <c r="N25" s="19">
        <f t="shared" si="5"/>
        <v>0</v>
      </c>
      <c r="O25" s="24"/>
      <c r="P25" s="23"/>
    </row>
    <row r="26" spans="1:16" ht="14.25">
      <c r="A26" s="14" t="s">
        <v>80</v>
      </c>
      <c r="B26" s="15" t="s">
        <v>81</v>
      </c>
      <c r="C26" s="25">
        <v>1928533.26</v>
      </c>
      <c r="D26" s="19">
        <v>3325.15</v>
      </c>
      <c r="E26" s="28"/>
      <c r="F26" s="28"/>
      <c r="G26" s="25">
        <f t="shared" si="1"/>
        <v>1931858.41</v>
      </c>
      <c r="H26" s="21">
        <f t="shared" si="2"/>
        <v>0.004783584591004925</v>
      </c>
      <c r="I26" s="22">
        <f t="shared" si="3"/>
        <v>31871.681016282928</v>
      </c>
      <c r="J26" s="19"/>
      <c r="K26" s="25">
        <f t="shared" si="4"/>
        <v>31871.681016282928</v>
      </c>
      <c r="L26" s="23"/>
      <c r="M26" s="19">
        <f t="shared" si="0"/>
        <v>31871.681016282928</v>
      </c>
      <c r="N26" s="19">
        <f t="shared" si="5"/>
        <v>0</v>
      </c>
      <c r="O26" s="24"/>
      <c r="P26" s="23"/>
    </row>
    <row r="27" spans="1:16" ht="14.25">
      <c r="A27" s="14" t="s">
        <v>82</v>
      </c>
      <c r="B27" s="15" t="s">
        <v>83</v>
      </c>
      <c r="C27" s="25">
        <v>145014.19</v>
      </c>
      <c r="D27" s="19">
        <v>321.11</v>
      </c>
      <c r="E27" s="28"/>
      <c r="F27" s="28"/>
      <c r="G27" s="25">
        <f t="shared" si="1"/>
        <v>145335.3</v>
      </c>
      <c r="H27" s="21">
        <f t="shared" si="2"/>
        <v>0.00035987301036677843</v>
      </c>
      <c r="I27" s="22">
        <f t="shared" si="3"/>
        <v>2397.732824532303</v>
      </c>
      <c r="J27" s="19"/>
      <c r="K27" s="25">
        <f t="shared" si="4"/>
        <v>2397.732824532303</v>
      </c>
      <c r="L27" s="23"/>
      <c r="M27" s="19">
        <f t="shared" si="0"/>
        <v>2397.732824532303</v>
      </c>
      <c r="N27" s="19">
        <f t="shared" si="5"/>
        <v>0</v>
      </c>
      <c r="O27" s="24"/>
      <c r="P27" s="23"/>
    </row>
    <row r="28" spans="1:16" ht="14.25">
      <c r="A28" s="14" t="s">
        <v>84</v>
      </c>
      <c r="B28" s="15" t="s">
        <v>85</v>
      </c>
      <c r="C28" s="25">
        <v>244721.51</v>
      </c>
      <c r="D28" s="19">
        <v>556.91</v>
      </c>
      <c r="E28" s="28"/>
      <c r="F28" s="28"/>
      <c r="G28" s="25">
        <f t="shared" si="1"/>
        <v>245278.42</v>
      </c>
      <c r="H28" s="21">
        <f t="shared" si="2"/>
        <v>0.0006073478596280948</v>
      </c>
      <c r="I28" s="22">
        <f t="shared" si="3"/>
        <v>4046.5882602741426</v>
      </c>
      <c r="J28" s="19"/>
      <c r="K28" s="25">
        <f t="shared" si="4"/>
        <v>4046.5882602741426</v>
      </c>
      <c r="L28" s="23"/>
      <c r="M28" s="19">
        <f t="shared" si="0"/>
        <v>4046.5882602741426</v>
      </c>
      <c r="N28" s="19">
        <f t="shared" si="5"/>
        <v>0</v>
      </c>
      <c r="O28" s="24"/>
      <c r="P28" s="23"/>
    </row>
    <row r="29" spans="1:16" ht="14.25">
      <c r="A29" s="14" t="s">
        <v>86</v>
      </c>
      <c r="B29" s="15" t="s">
        <v>87</v>
      </c>
      <c r="C29" s="25">
        <v>65413.63</v>
      </c>
      <c r="D29" s="19">
        <v>106.14</v>
      </c>
      <c r="E29" s="28"/>
      <c r="F29" s="28"/>
      <c r="G29" s="25">
        <f t="shared" si="1"/>
        <v>65519.77</v>
      </c>
      <c r="H29" s="21">
        <f t="shared" si="2"/>
        <v>0.00016223723258175363</v>
      </c>
      <c r="I29" s="22">
        <f t="shared" si="3"/>
        <v>1080.94112844441</v>
      </c>
      <c r="J29" s="19"/>
      <c r="K29" s="25">
        <f t="shared" si="4"/>
        <v>1080.94112844441</v>
      </c>
      <c r="L29" s="23"/>
      <c r="M29" s="19">
        <f t="shared" si="0"/>
        <v>1080.94112844441</v>
      </c>
      <c r="N29" s="19">
        <f t="shared" si="5"/>
        <v>0</v>
      </c>
      <c r="O29" s="24"/>
      <c r="P29" s="23"/>
    </row>
    <row r="30" spans="1:16" ht="14.25">
      <c r="A30" s="14" t="s">
        <v>88</v>
      </c>
      <c r="B30" s="15" t="s">
        <v>89</v>
      </c>
      <c r="C30" s="25">
        <v>447613.64</v>
      </c>
      <c r="D30" s="19">
        <v>1065.34</v>
      </c>
      <c r="E30" s="28"/>
      <c r="F30" s="28"/>
      <c r="G30" s="25">
        <f t="shared" si="1"/>
        <v>448678.98000000004</v>
      </c>
      <c r="H30" s="21">
        <f t="shared" si="2"/>
        <v>0.0011109995659753383</v>
      </c>
      <c r="I30" s="22">
        <f t="shared" si="3"/>
        <v>7402.278166582192</v>
      </c>
      <c r="J30" s="19"/>
      <c r="K30" s="25">
        <f t="shared" si="4"/>
        <v>7402.278166582192</v>
      </c>
      <c r="L30" s="23"/>
      <c r="M30" s="19">
        <f t="shared" si="0"/>
        <v>7402.278166582192</v>
      </c>
      <c r="N30" s="19">
        <f t="shared" si="5"/>
        <v>0</v>
      </c>
      <c r="O30" s="24"/>
      <c r="P30" s="23"/>
    </row>
    <row r="31" spans="1:16" ht="14.25">
      <c r="A31" s="14" t="s">
        <v>90</v>
      </c>
      <c r="B31" s="15" t="s">
        <v>91</v>
      </c>
      <c r="C31" s="25">
        <v>93288.3</v>
      </c>
      <c r="D31" s="19">
        <v>207.54</v>
      </c>
      <c r="E31" s="28"/>
      <c r="F31" s="28"/>
      <c r="G31" s="25">
        <f t="shared" si="1"/>
        <v>93495.84</v>
      </c>
      <c r="H31" s="21">
        <f t="shared" si="2"/>
        <v>0.00023151037220531183</v>
      </c>
      <c r="I31" s="22">
        <f t="shared" si="3"/>
        <v>1542.4886075524685</v>
      </c>
      <c r="J31" s="19"/>
      <c r="K31" s="25">
        <f t="shared" si="4"/>
        <v>1542.4886075524685</v>
      </c>
      <c r="L31" s="23"/>
      <c r="M31" s="19">
        <f t="shared" si="0"/>
        <v>1542.4886075524685</v>
      </c>
      <c r="N31" s="19">
        <f t="shared" si="5"/>
        <v>0</v>
      </c>
      <c r="O31" s="24"/>
      <c r="P31" s="23"/>
    </row>
    <row r="32" spans="1:16" ht="14.25">
      <c r="A32" s="14" t="s">
        <v>92</v>
      </c>
      <c r="B32" s="15" t="s">
        <v>93</v>
      </c>
      <c r="C32" s="25">
        <v>606268.3</v>
      </c>
      <c r="D32" s="19">
        <v>1366.23</v>
      </c>
      <c r="E32" s="28"/>
      <c r="F32" s="28"/>
      <c r="G32" s="25">
        <f t="shared" si="1"/>
        <v>607634.53</v>
      </c>
      <c r="H32" s="21">
        <f t="shared" si="2"/>
        <v>0.0015045984527771474</v>
      </c>
      <c r="I32" s="22">
        <f t="shared" si="3"/>
        <v>10024.717036399681</v>
      </c>
      <c r="J32" s="19"/>
      <c r="K32" s="25">
        <f t="shared" si="4"/>
        <v>10024.717036399681</v>
      </c>
      <c r="L32" s="23"/>
      <c r="M32" s="19">
        <f t="shared" si="0"/>
        <v>10024.717036399681</v>
      </c>
      <c r="N32" s="19">
        <f t="shared" si="5"/>
        <v>0</v>
      </c>
      <c r="O32" s="24"/>
      <c r="P32" s="23"/>
    </row>
    <row r="33" spans="1:16" ht="14.25">
      <c r="A33" s="14" t="s">
        <v>94</v>
      </c>
      <c r="B33" s="15" t="s">
        <v>95</v>
      </c>
      <c r="C33" s="25">
        <v>1153510.98</v>
      </c>
      <c r="D33" s="19">
        <v>1565.93</v>
      </c>
      <c r="E33" s="28"/>
      <c r="F33" s="28"/>
      <c r="G33" s="25">
        <f t="shared" si="1"/>
        <v>1155076.91</v>
      </c>
      <c r="H33" s="21">
        <f t="shared" si="2"/>
        <v>0.0028601516961595454</v>
      </c>
      <c r="I33" s="22">
        <f t="shared" si="3"/>
        <v>19056.387690852425</v>
      </c>
      <c r="J33" s="19"/>
      <c r="K33" s="25">
        <f t="shared" si="4"/>
        <v>19056.387690852425</v>
      </c>
      <c r="L33" s="23"/>
      <c r="M33" s="19">
        <f t="shared" si="0"/>
        <v>19056.387690852425</v>
      </c>
      <c r="N33" s="19">
        <f t="shared" si="5"/>
        <v>0</v>
      </c>
      <c r="O33" s="24"/>
      <c r="P33" s="23"/>
    </row>
    <row r="34" spans="1:16" ht="14.25">
      <c r="A34" s="14" t="s">
        <v>96</v>
      </c>
      <c r="B34" s="15" t="s">
        <v>97</v>
      </c>
      <c r="C34" s="25">
        <v>185310.33</v>
      </c>
      <c r="D34" s="19">
        <v>377.46</v>
      </c>
      <c r="E34" s="28"/>
      <c r="F34" s="28"/>
      <c r="G34" s="25">
        <f t="shared" si="1"/>
        <v>185687.78999999998</v>
      </c>
      <c r="H34" s="21">
        <f t="shared" si="2"/>
        <v>0.0004597921081502854</v>
      </c>
      <c r="I34" s="22">
        <f t="shared" si="3"/>
        <v>3063.465718224417</v>
      </c>
      <c r="J34" s="19"/>
      <c r="K34" s="25">
        <f t="shared" si="4"/>
        <v>3063.465718224417</v>
      </c>
      <c r="L34" s="23"/>
      <c r="M34" s="19">
        <f t="shared" si="0"/>
        <v>3063.465718224417</v>
      </c>
      <c r="N34" s="19">
        <f t="shared" si="5"/>
        <v>0</v>
      </c>
      <c r="O34" s="24"/>
      <c r="P34" s="23"/>
    </row>
    <row r="35" spans="1:16" ht="14.25">
      <c r="A35" s="14" t="s">
        <v>98</v>
      </c>
      <c r="B35" s="15" t="s">
        <v>99</v>
      </c>
      <c r="C35" s="25">
        <v>171856.52</v>
      </c>
      <c r="D35" s="19">
        <v>369.94</v>
      </c>
      <c r="E35" s="28"/>
      <c r="F35" s="28"/>
      <c r="G35" s="25">
        <f t="shared" si="1"/>
        <v>172226.46</v>
      </c>
      <c r="H35" s="21">
        <f t="shared" si="2"/>
        <v>0.00042645974257467766</v>
      </c>
      <c r="I35" s="22">
        <f t="shared" si="3"/>
        <v>2841.381525307339</v>
      </c>
      <c r="J35" s="19"/>
      <c r="K35" s="25">
        <f t="shared" si="4"/>
        <v>2841.381525307339</v>
      </c>
      <c r="L35" s="23"/>
      <c r="M35" s="19">
        <f t="shared" si="0"/>
        <v>2841.381525307339</v>
      </c>
      <c r="N35" s="19">
        <f t="shared" si="5"/>
        <v>0</v>
      </c>
      <c r="O35" s="24"/>
      <c r="P35" s="23"/>
    </row>
    <row r="36" spans="1:16" ht="14.25">
      <c r="A36" s="14" t="s">
        <v>100</v>
      </c>
      <c r="B36" s="15" t="s">
        <v>101</v>
      </c>
      <c r="C36" s="25">
        <v>12532.39</v>
      </c>
      <c r="D36" s="19">
        <v>31.16</v>
      </c>
      <c r="E36" s="28"/>
      <c r="F36" s="28"/>
      <c r="G36" s="25">
        <f t="shared" si="1"/>
        <v>12563.55</v>
      </c>
      <c r="H36" s="21">
        <f t="shared" si="2"/>
        <v>3.1109321406386053E-05</v>
      </c>
      <c r="I36" s="22">
        <f t="shared" si="3"/>
        <v>207.27267379399785</v>
      </c>
      <c r="J36" s="19"/>
      <c r="K36" s="25">
        <f t="shared" si="4"/>
        <v>207.27267379399785</v>
      </c>
      <c r="L36" s="23"/>
      <c r="M36" s="19">
        <f t="shared" si="0"/>
        <v>207.27267379399785</v>
      </c>
      <c r="N36" s="19">
        <f t="shared" si="5"/>
        <v>0</v>
      </c>
      <c r="O36" s="24"/>
      <c r="P36" s="23"/>
    </row>
    <row r="37" spans="1:16" ht="14.25">
      <c r="A37" s="14" t="s">
        <v>102</v>
      </c>
      <c r="B37" s="15" t="s">
        <v>103</v>
      </c>
      <c r="C37" s="25">
        <v>675282.89</v>
      </c>
      <c r="D37" s="19">
        <v>1495.87</v>
      </c>
      <c r="E37" s="28"/>
      <c r="F37" s="28"/>
      <c r="G37" s="25">
        <f t="shared" si="1"/>
        <v>676778.76</v>
      </c>
      <c r="H37" s="21">
        <f t="shared" si="2"/>
        <v>0.0016758104171078565</v>
      </c>
      <c r="I37" s="22">
        <f t="shared" si="3"/>
        <v>11165.45428260216</v>
      </c>
      <c r="J37" s="19"/>
      <c r="K37" s="25">
        <f t="shared" si="4"/>
        <v>11165.45428260216</v>
      </c>
      <c r="L37" s="23"/>
      <c r="M37" s="19">
        <f t="shared" si="0"/>
        <v>11165.45428260216</v>
      </c>
      <c r="N37" s="19">
        <f t="shared" si="5"/>
        <v>0</v>
      </c>
      <c r="O37" s="24"/>
      <c r="P37" s="23"/>
    </row>
    <row r="38" spans="1:16" ht="14.25">
      <c r="A38" s="14" t="s">
        <v>104</v>
      </c>
      <c r="B38" s="15" t="s">
        <v>105</v>
      </c>
      <c r="C38" s="25">
        <v>38286.63</v>
      </c>
      <c r="D38" s="19">
        <v>74.31</v>
      </c>
      <c r="E38" s="28"/>
      <c r="F38" s="28"/>
      <c r="G38" s="25">
        <f t="shared" si="1"/>
        <v>38360.939999999995</v>
      </c>
      <c r="H38" s="21">
        <f t="shared" si="2"/>
        <v>9.498770744822052E-05</v>
      </c>
      <c r="I38" s="22">
        <f t="shared" si="3"/>
        <v>632.8764245019221</v>
      </c>
      <c r="J38" s="19"/>
      <c r="K38" s="25">
        <f t="shared" si="4"/>
        <v>632.8764245019221</v>
      </c>
      <c r="L38" s="23"/>
      <c r="M38" s="19">
        <f t="shared" si="0"/>
        <v>632.8764245019221</v>
      </c>
      <c r="N38" s="19">
        <f t="shared" si="5"/>
        <v>0</v>
      </c>
      <c r="O38" s="24"/>
      <c r="P38" s="23"/>
    </row>
    <row r="39" spans="1:16" ht="14.25">
      <c r="A39" s="14" t="s">
        <v>106</v>
      </c>
      <c r="B39" s="15" t="s">
        <v>107</v>
      </c>
      <c r="C39" s="25">
        <v>11183.19</v>
      </c>
      <c r="D39" s="19">
        <v>32.35</v>
      </c>
      <c r="E39" s="28"/>
      <c r="F39" s="28"/>
      <c r="G39" s="25">
        <f t="shared" si="1"/>
        <v>11215.54</v>
      </c>
      <c r="H39" s="21">
        <f t="shared" si="2"/>
        <v>2.7771437102266405E-05</v>
      </c>
      <c r="I39" s="22">
        <f t="shared" si="3"/>
        <v>185.03328787194184</v>
      </c>
      <c r="J39" s="19"/>
      <c r="K39" s="25">
        <f t="shared" si="4"/>
        <v>185.03328787194184</v>
      </c>
      <c r="L39" s="23"/>
      <c r="M39" s="19">
        <f t="shared" si="0"/>
        <v>185.03328787194184</v>
      </c>
      <c r="N39" s="19">
        <f t="shared" si="5"/>
        <v>0</v>
      </c>
      <c r="O39" s="24"/>
      <c r="P39" s="23"/>
    </row>
    <row r="40" spans="1:16" ht="14.25">
      <c r="A40" s="14" t="s">
        <v>108</v>
      </c>
      <c r="B40" s="15" t="s">
        <v>109</v>
      </c>
      <c r="C40" s="25">
        <v>37782.21</v>
      </c>
      <c r="D40" s="19">
        <v>55.56</v>
      </c>
      <c r="E40" s="28"/>
      <c r="F40" s="28"/>
      <c r="G40" s="25">
        <f t="shared" si="1"/>
        <v>37837.77</v>
      </c>
      <c r="H40" s="21">
        <f t="shared" si="2"/>
        <v>9.369225642679912E-05</v>
      </c>
      <c r="I40" s="22">
        <f t="shared" si="3"/>
        <v>624.2451980771611</v>
      </c>
      <c r="J40" s="19"/>
      <c r="K40" s="25">
        <f t="shared" si="4"/>
        <v>624.2451980771611</v>
      </c>
      <c r="L40" s="23"/>
      <c r="M40" s="19">
        <f t="shared" si="0"/>
        <v>624.2451980771611</v>
      </c>
      <c r="N40" s="19">
        <f t="shared" si="5"/>
        <v>0</v>
      </c>
      <c r="O40" s="24"/>
      <c r="P40" s="23"/>
    </row>
    <row r="41" spans="1:16" ht="14.25">
      <c r="A41" s="14" t="s">
        <v>110</v>
      </c>
      <c r="B41" s="15" t="s">
        <v>111</v>
      </c>
      <c r="C41" s="25">
        <v>59079.11981989809</v>
      </c>
      <c r="D41" s="19">
        <v>723.38</v>
      </c>
      <c r="E41" s="28"/>
      <c r="F41" s="28"/>
      <c r="G41" s="25">
        <f t="shared" si="1"/>
        <v>59802.49981989809</v>
      </c>
      <c r="H41" s="21">
        <f t="shared" si="2"/>
        <v>0.00014808037440075089</v>
      </c>
      <c r="I41" s="22">
        <f t="shared" si="3"/>
        <v>986.6179572839964</v>
      </c>
      <c r="J41" s="19"/>
      <c r="K41" s="25">
        <f t="shared" si="4"/>
        <v>986.6179572839964</v>
      </c>
      <c r="L41" s="23"/>
      <c r="M41" s="19">
        <f t="shared" si="0"/>
        <v>986.6179572839964</v>
      </c>
      <c r="N41" s="19">
        <f t="shared" si="5"/>
        <v>0</v>
      </c>
      <c r="O41" s="24"/>
      <c r="P41" s="23"/>
    </row>
    <row r="42" spans="1:16" ht="14.25">
      <c r="A42" s="14" t="s">
        <v>112</v>
      </c>
      <c r="B42" s="15" t="s">
        <v>113</v>
      </c>
      <c r="C42" s="25">
        <v>4683.716109344554</v>
      </c>
      <c r="D42" s="19">
        <v>135.92</v>
      </c>
      <c r="E42" s="28"/>
      <c r="F42" s="28"/>
      <c r="G42" s="25">
        <f t="shared" si="1"/>
        <v>4819.636109344554</v>
      </c>
      <c r="H42" s="21">
        <f t="shared" si="2"/>
        <v>1.1934175355486606E-05</v>
      </c>
      <c r="I42" s="22">
        <f t="shared" si="3"/>
        <v>79.51405956898701</v>
      </c>
      <c r="J42" s="19">
        <v>-373.6</v>
      </c>
      <c r="K42" s="25">
        <f t="shared" si="4"/>
        <v>0</v>
      </c>
      <c r="L42" s="23"/>
      <c r="M42" s="19">
        <f t="shared" si="0"/>
        <v>-294.085940431013</v>
      </c>
      <c r="N42" s="19">
        <f t="shared" si="5"/>
        <v>294.085940431013</v>
      </c>
      <c r="O42" s="24"/>
      <c r="P42" s="23"/>
    </row>
    <row r="43" spans="1:16" ht="14.25">
      <c r="A43" s="14" t="s">
        <v>114</v>
      </c>
      <c r="B43" s="15" t="s">
        <v>115</v>
      </c>
      <c r="C43" s="25">
        <v>30226.80342778357</v>
      </c>
      <c r="D43" s="19">
        <v>341.76</v>
      </c>
      <c r="E43" s="28"/>
      <c r="F43" s="28"/>
      <c r="G43" s="25">
        <f t="shared" si="1"/>
        <v>30568.563427783567</v>
      </c>
      <c r="H43" s="21">
        <f t="shared" si="2"/>
        <v>7.569256019249473E-05</v>
      </c>
      <c r="I43" s="22">
        <f t="shared" si="3"/>
        <v>504.31827594255736</v>
      </c>
      <c r="J43" s="19"/>
      <c r="K43" s="25">
        <f t="shared" si="4"/>
        <v>504.31827594255736</v>
      </c>
      <c r="L43" s="23"/>
      <c r="M43" s="19">
        <f t="shared" si="0"/>
        <v>504.31827594255736</v>
      </c>
      <c r="N43" s="19">
        <f t="shared" si="5"/>
        <v>0</v>
      </c>
      <c r="O43" s="24"/>
      <c r="P43" s="23"/>
    </row>
    <row r="44" spans="1:16" ht="14.25">
      <c r="A44" s="14" t="s">
        <v>116</v>
      </c>
      <c r="B44" s="15" t="s">
        <v>117</v>
      </c>
      <c r="C44" s="25">
        <v>12184.525639059288</v>
      </c>
      <c r="D44" s="19">
        <v>224.54</v>
      </c>
      <c r="E44" s="28"/>
      <c r="F44" s="28"/>
      <c r="G44" s="25">
        <f t="shared" si="1"/>
        <v>12409.065639059289</v>
      </c>
      <c r="H44" s="21">
        <f t="shared" si="2"/>
        <v>3.0726793885361764E-05</v>
      </c>
      <c r="I44" s="22">
        <f t="shared" si="3"/>
        <v>204.7240003257872</v>
      </c>
      <c r="J44" s="19"/>
      <c r="K44" s="25">
        <f t="shared" si="4"/>
        <v>204.7240003257872</v>
      </c>
      <c r="L44" s="23"/>
      <c r="M44" s="19">
        <f t="shared" si="0"/>
        <v>204.7240003257872</v>
      </c>
      <c r="N44" s="19">
        <f t="shared" si="5"/>
        <v>0</v>
      </c>
      <c r="O44" s="24"/>
      <c r="P44" s="23"/>
    </row>
    <row r="45" spans="1:16" ht="14.25">
      <c r="A45" s="14" t="s">
        <v>118</v>
      </c>
      <c r="B45" s="15" t="s">
        <v>119</v>
      </c>
      <c r="C45" s="25">
        <v>6621.36</v>
      </c>
      <c r="D45" s="19">
        <v>382.37</v>
      </c>
      <c r="E45" s="28"/>
      <c r="F45" s="28"/>
      <c r="G45" s="25">
        <f t="shared" si="1"/>
        <v>7003.73</v>
      </c>
      <c r="H45" s="21">
        <f t="shared" si="2"/>
        <v>1.7342334580078735E-05</v>
      </c>
      <c r="I45" s="22">
        <f t="shared" si="3"/>
        <v>115.54710600357673</v>
      </c>
      <c r="J45" s="19"/>
      <c r="K45" s="25">
        <f t="shared" si="4"/>
        <v>115.54710600357673</v>
      </c>
      <c r="L45" s="23"/>
      <c r="M45" s="19">
        <f t="shared" si="0"/>
        <v>115.54710600357673</v>
      </c>
      <c r="N45" s="19">
        <f t="shared" si="5"/>
        <v>0</v>
      </c>
      <c r="O45" s="24"/>
      <c r="P45" s="23"/>
    </row>
    <row r="46" spans="1:16" ht="14.25">
      <c r="A46" s="14" t="s">
        <v>120</v>
      </c>
      <c r="B46" s="15" t="s">
        <v>121</v>
      </c>
      <c r="C46" s="25">
        <v>31944.89</v>
      </c>
      <c r="D46" s="19">
        <v>1013.78</v>
      </c>
      <c r="E46" s="28"/>
      <c r="F46" s="28"/>
      <c r="G46" s="25">
        <f t="shared" si="1"/>
        <v>32958.67</v>
      </c>
      <c r="H46" s="21">
        <f t="shared" si="2"/>
        <v>8.16108391463411E-05</v>
      </c>
      <c r="I46" s="22">
        <f t="shared" si="3"/>
        <v>543.7501069040218</v>
      </c>
      <c r="J46" s="19"/>
      <c r="K46" s="25">
        <f t="shared" si="4"/>
        <v>543.7501069040218</v>
      </c>
      <c r="L46" s="23"/>
      <c r="M46" s="19">
        <f t="shared" si="0"/>
        <v>543.7501069040218</v>
      </c>
      <c r="N46" s="19">
        <f t="shared" si="5"/>
        <v>0</v>
      </c>
      <c r="O46" s="24"/>
      <c r="P46" s="23"/>
    </row>
    <row r="47" spans="1:16" ht="14.25">
      <c r="A47" s="14" t="s">
        <v>122</v>
      </c>
      <c r="B47" s="15" t="s">
        <v>123</v>
      </c>
      <c r="C47" s="25">
        <v>1280.7725977595242</v>
      </c>
      <c r="D47" s="19">
        <v>226.97</v>
      </c>
      <c r="E47" s="28"/>
      <c r="F47" s="28"/>
      <c r="G47" s="25">
        <f t="shared" si="1"/>
        <v>1507.7425977595242</v>
      </c>
      <c r="H47" s="21">
        <f t="shared" si="2"/>
        <v>3.7334072831166737E-06</v>
      </c>
      <c r="I47" s="22">
        <f t="shared" si="3"/>
        <v>24.874644477932176</v>
      </c>
      <c r="J47" s="19"/>
      <c r="K47" s="25">
        <f t="shared" si="4"/>
        <v>24.874644477932176</v>
      </c>
      <c r="L47" s="23"/>
      <c r="M47" s="19">
        <f t="shared" si="0"/>
        <v>24.874644477932176</v>
      </c>
      <c r="N47" s="19">
        <f t="shared" si="5"/>
        <v>0</v>
      </c>
      <c r="O47" s="24"/>
      <c r="P47" s="23"/>
    </row>
    <row r="48" spans="1:16" ht="14.25">
      <c r="A48" s="14" t="s">
        <v>124</v>
      </c>
      <c r="B48" s="15" t="s">
        <v>125</v>
      </c>
      <c r="C48" s="25">
        <v>1104.9601338325983</v>
      </c>
      <c r="D48" s="19">
        <v>17.1</v>
      </c>
      <c r="E48" s="28"/>
      <c r="F48" s="28"/>
      <c r="G48" s="25">
        <f t="shared" si="1"/>
        <v>1122.0601338325982</v>
      </c>
      <c r="H48" s="21">
        <f t="shared" si="2"/>
        <v>2.7783969770240776E-06</v>
      </c>
      <c r="I48" s="22">
        <f t="shared" si="3"/>
        <v>18.511678951978837</v>
      </c>
      <c r="J48" s="19"/>
      <c r="K48" s="25">
        <f t="shared" si="4"/>
        <v>18.511678951978837</v>
      </c>
      <c r="L48" s="23"/>
      <c r="M48" s="19">
        <f t="shared" si="0"/>
        <v>18.511678951978837</v>
      </c>
      <c r="N48" s="19">
        <f t="shared" si="5"/>
        <v>0</v>
      </c>
      <c r="O48" s="24"/>
      <c r="P48" s="23"/>
    </row>
    <row r="49" spans="1:16" ht="14.25">
      <c r="A49" s="14" t="s">
        <v>126</v>
      </c>
      <c r="B49" s="15" t="s">
        <v>127</v>
      </c>
      <c r="C49" s="25">
        <v>117345.91154395936</v>
      </c>
      <c r="D49" s="19">
        <v>1263.94</v>
      </c>
      <c r="E49" s="28"/>
      <c r="F49" s="28"/>
      <c r="G49" s="25">
        <f t="shared" si="1"/>
        <v>118609.85154395936</v>
      </c>
      <c r="H49" s="21">
        <f t="shared" si="2"/>
        <v>0.0002936966059469471</v>
      </c>
      <c r="I49" s="22">
        <f t="shared" si="3"/>
        <v>1956.8180225991541</v>
      </c>
      <c r="J49" s="19">
        <v>-1023</v>
      </c>
      <c r="K49" s="25">
        <f t="shared" si="4"/>
        <v>933.8180225991541</v>
      </c>
      <c r="L49" s="23"/>
      <c r="M49" s="19">
        <f t="shared" si="0"/>
        <v>933.8180225991541</v>
      </c>
      <c r="N49" s="19">
        <f t="shared" si="5"/>
        <v>0</v>
      </c>
      <c r="O49" s="24"/>
      <c r="P49" s="23"/>
    </row>
    <row r="50" spans="1:16" ht="14.25">
      <c r="A50" s="14" t="s">
        <v>128</v>
      </c>
      <c r="B50" s="15" t="s">
        <v>129</v>
      </c>
      <c r="C50" s="25">
        <v>2496253.9176863376</v>
      </c>
      <c r="D50" s="19">
        <v>31712.48</v>
      </c>
      <c r="E50" s="28"/>
      <c r="F50" s="28"/>
      <c r="G50" s="25">
        <f t="shared" si="1"/>
        <v>2527966.3976863376</v>
      </c>
      <c r="H50" s="21">
        <f t="shared" si="2"/>
        <v>0.006259641516145375</v>
      </c>
      <c r="I50" s="22">
        <f t="shared" si="3"/>
        <v>41706.233867802344</v>
      </c>
      <c r="J50" s="19">
        <v>-3131.4</v>
      </c>
      <c r="K50" s="25">
        <f t="shared" si="4"/>
        <v>38574.83386780234</v>
      </c>
      <c r="L50" s="23"/>
      <c r="M50" s="19">
        <f t="shared" si="0"/>
        <v>38574.83386780234</v>
      </c>
      <c r="N50" s="19">
        <f t="shared" si="5"/>
        <v>0</v>
      </c>
      <c r="O50" s="24"/>
      <c r="P50" s="23"/>
    </row>
    <row r="51" spans="1:16" ht="14.25">
      <c r="A51" s="14" t="s">
        <v>130</v>
      </c>
      <c r="B51" s="15" t="s">
        <v>131</v>
      </c>
      <c r="C51" s="25">
        <v>26849.73818101159</v>
      </c>
      <c r="D51" s="19">
        <v>709.3</v>
      </c>
      <c r="E51" s="28"/>
      <c r="F51" s="28"/>
      <c r="G51" s="25">
        <f t="shared" si="1"/>
        <v>27559.03818101159</v>
      </c>
      <c r="H51" s="21">
        <f t="shared" si="2"/>
        <v>6.824050339465792E-05</v>
      </c>
      <c r="I51" s="22">
        <f t="shared" si="3"/>
        <v>454.6673138538986</v>
      </c>
      <c r="J51" s="19">
        <v>-233.8</v>
      </c>
      <c r="K51" s="25">
        <f t="shared" si="4"/>
        <v>220.86731385389857</v>
      </c>
      <c r="L51" s="23"/>
      <c r="M51" s="19">
        <f t="shared" si="0"/>
        <v>220.86731385389857</v>
      </c>
      <c r="N51" s="19">
        <f t="shared" si="5"/>
        <v>0</v>
      </c>
      <c r="O51" s="24"/>
      <c r="P51" s="23"/>
    </row>
    <row r="52" spans="1:16" ht="14.25">
      <c r="A52" s="14" t="s">
        <v>132</v>
      </c>
      <c r="B52" s="15" t="s">
        <v>133</v>
      </c>
      <c r="C52" s="25">
        <v>124274.69036814607</v>
      </c>
      <c r="D52" s="19">
        <v>1217.64</v>
      </c>
      <c r="E52" s="28"/>
      <c r="F52" s="28"/>
      <c r="G52" s="25">
        <f t="shared" si="1"/>
        <v>125492.33036814607</v>
      </c>
      <c r="H52" s="21">
        <f t="shared" si="2"/>
        <v>0.0003107387035876832</v>
      </c>
      <c r="I52" s="22">
        <f t="shared" si="3"/>
        <v>2070.364734175082</v>
      </c>
      <c r="J52" s="19">
        <v>-574.6</v>
      </c>
      <c r="K52" s="25">
        <f t="shared" si="4"/>
        <v>1495.7647341750821</v>
      </c>
      <c r="L52" s="23"/>
      <c r="M52" s="19">
        <f t="shared" si="0"/>
        <v>1495.7647341750821</v>
      </c>
      <c r="N52" s="19">
        <f t="shared" si="5"/>
        <v>0</v>
      </c>
      <c r="O52" s="24"/>
      <c r="P52" s="23"/>
    </row>
    <row r="53" spans="1:16" ht="14.25">
      <c r="A53" s="14" t="s">
        <v>134</v>
      </c>
      <c r="B53" s="15" t="s">
        <v>135</v>
      </c>
      <c r="C53" s="25">
        <v>287021.64863274817</v>
      </c>
      <c r="D53" s="19">
        <v>2123.05</v>
      </c>
      <c r="E53" s="28"/>
      <c r="F53" s="28"/>
      <c r="G53" s="25">
        <f t="shared" si="1"/>
        <v>289144.69863274816</v>
      </c>
      <c r="H53" s="21">
        <f t="shared" si="2"/>
        <v>0.0007159676494875093</v>
      </c>
      <c r="I53" s="22">
        <f t="shared" si="3"/>
        <v>4770.291422326447</v>
      </c>
      <c r="J53" s="19">
        <v>-679</v>
      </c>
      <c r="K53" s="25">
        <f t="shared" si="4"/>
        <v>4091.291422326447</v>
      </c>
      <c r="L53" s="23"/>
      <c r="M53" s="19">
        <f t="shared" si="0"/>
        <v>4091.291422326447</v>
      </c>
      <c r="N53" s="19">
        <f t="shared" si="5"/>
        <v>0</v>
      </c>
      <c r="O53" s="24"/>
      <c r="P53" s="23"/>
    </row>
    <row r="54" spans="1:16" ht="14.25">
      <c r="A54" s="14" t="s">
        <v>136</v>
      </c>
      <c r="B54" s="15" t="s">
        <v>137</v>
      </c>
      <c r="C54" s="25">
        <v>176980.06865001642</v>
      </c>
      <c r="D54" s="19">
        <v>3548.92</v>
      </c>
      <c r="E54" s="28"/>
      <c r="F54" s="28"/>
      <c r="G54" s="25">
        <f t="shared" si="1"/>
        <v>180528.98865001643</v>
      </c>
      <c r="H54" s="21">
        <f t="shared" si="2"/>
        <v>0.00044701810643354637</v>
      </c>
      <c r="I54" s="22">
        <f t="shared" si="3"/>
        <v>2978.3561314131116</v>
      </c>
      <c r="J54" s="19">
        <v>-1734.6</v>
      </c>
      <c r="K54" s="25">
        <f t="shared" si="4"/>
        <v>1243.7561314131117</v>
      </c>
      <c r="L54" s="23"/>
      <c r="M54" s="19">
        <f t="shared" si="0"/>
        <v>1243.7561314131117</v>
      </c>
      <c r="N54" s="19">
        <f t="shared" si="5"/>
        <v>0</v>
      </c>
      <c r="O54" s="24"/>
      <c r="P54" s="23"/>
    </row>
    <row r="55" spans="1:16" ht="14.25">
      <c r="A55" s="14" t="s">
        <v>138</v>
      </c>
      <c r="B55" s="15" t="s">
        <v>139</v>
      </c>
      <c r="C55" s="25">
        <v>139291.08824956397</v>
      </c>
      <c r="D55" s="19">
        <v>1242.87</v>
      </c>
      <c r="E55" s="28"/>
      <c r="F55" s="28"/>
      <c r="G55" s="25">
        <f t="shared" si="1"/>
        <v>140533.95824956396</v>
      </c>
      <c r="H55" s="21">
        <f t="shared" si="2"/>
        <v>0.00034798413471489546</v>
      </c>
      <c r="I55" s="22">
        <f t="shared" si="3"/>
        <v>2318.520584169378</v>
      </c>
      <c r="J55" s="19">
        <v>-507.6</v>
      </c>
      <c r="K55" s="25">
        <f t="shared" si="4"/>
        <v>1810.920584169378</v>
      </c>
      <c r="L55" s="23"/>
      <c r="M55" s="19">
        <f t="shared" si="0"/>
        <v>1810.920584169378</v>
      </c>
      <c r="N55" s="19">
        <f t="shared" si="5"/>
        <v>0</v>
      </c>
      <c r="O55" s="24"/>
      <c r="P55" s="23"/>
    </row>
    <row r="56" spans="1:16" ht="14.25">
      <c r="A56" s="14" t="s">
        <v>140</v>
      </c>
      <c r="B56" s="15" t="s">
        <v>141</v>
      </c>
      <c r="C56" s="25">
        <v>76472.87286020661</v>
      </c>
      <c r="D56" s="19">
        <v>1263.07</v>
      </c>
      <c r="E56" s="28"/>
      <c r="F56" s="28"/>
      <c r="G56" s="25">
        <f t="shared" si="1"/>
        <v>77735.94286020662</v>
      </c>
      <c r="H56" s="21">
        <f t="shared" si="2"/>
        <v>0.00019248639367588214</v>
      </c>
      <c r="I56" s="22">
        <f t="shared" si="3"/>
        <v>1282.4827955898184</v>
      </c>
      <c r="J56" s="19">
        <v>-286.8</v>
      </c>
      <c r="K56" s="25">
        <f t="shared" si="4"/>
        <v>995.6827955898184</v>
      </c>
      <c r="L56" s="23"/>
      <c r="M56" s="19">
        <f t="shared" si="0"/>
        <v>995.6827955898184</v>
      </c>
      <c r="N56" s="19">
        <f t="shared" si="5"/>
        <v>0</v>
      </c>
      <c r="O56" s="24"/>
      <c r="P56" s="23"/>
    </row>
    <row r="57" spans="1:16" ht="14.25">
      <c r="A57" s="14" t="s">
        <v>142</v>
      </c>
      <c r="B57" s="15" t="s">
        <v>143</v>
      </c>
      <c r="C57" s="25">
        <v>441584.01131094294</v>
      </c>
      <c r="D57" s="19">
        <v>7356.36</v>
      </c>
      <c r="E57" s="28"/>
      <c r="F57" s="28"/>
      <c r="G57" s="25">
        <f t="shared" si="1"/>
        <v>448940.3713109429</v>
      </c>
      <c r="H57" s="21">
        <f t="shared" si="2"/>
        <v>0.0011116468118815479</v>
      </c>
      <c r="I57" s="22">
        <f t="shared" si="3"/>
        <v>7406.590584324443</v>
      </c>
      <c r="J57" s="19">
        <v>-906</v>
      </c>
      <c r="K57" s="25">
        <f t="shared" si="4"/>
        <v>6500.590584324443</v>
      </c>
      <c r="L57" s="23"/>
      <c r="M57" s="19">
        <f t="shared" si="0"/>
        <v>6500.590584324443</v>
      </c>
      <c r="N57" s="19">
        <f t="shared" si="5"/>
        <v>0</v>
      </c>
      <c r="O57" s="24"/>
      <c r="P57" s="23"/>
    </row>
    <row r="58" spans="1:16" ht="14.25">
      <c r="A58" s="14" t="s">
        <v>144</v>
      </c>
      <c r="B58" s="15" t="s">
        <v>145</v>
      </c>
      <c r="C58" s="25">
        <v>647099.3763831238</v>
      </c>
      <c r="D58" s="19">
        <v>4027.72</v>
      </c>
      <c r="E58" s="28"/>
      <c r="F58" s="28"/>
      <c r="G58" s="25">
        <f t="shared" si="1"/>
        <v>651127.0963831238</v>
      </c>
      <c r="H58" s="21">
        <f t="shared" si="2"/>
        <v>0.0016122928724595764</v>
      </c>
      <c r="I58" s="22">
        <f t="shared" si="3"/>
        <v>10742.254716784048</v>
      </c>
      <c r="J58" s="19">
        <v>-1364.6</v>
      </c>
      <c r="K58" s="25">
        <f t="shared" si="4"/>
        <v>9377.654716784047</v>
      </c>
      <c r="L58" s="23"/>
      <c r="M58" s="19">
        <f t="shared" si="0"/>
        <v>9377.654716784047</v>
      </c>
      <c r="N58" s="19">
        <f t="shared" si="5"/>
        <v>0</v>
      </c>
      <c r="O58" s="24"/>
      <c r="P58" s="23"/>
    </row>
    <row r="59" spans="1:16" ht="14.25">
      <c r="A59" s="14" t="s">
        <v>146</v>
      </c>
      <c r="B59" s="15" t="s">
        <v>147</v>
      </c>
      <c r="C59" s="25">
        <v>132843.27949747103</v>
      </c>
      <c r="D59" s="19">
        <v>3165.25</v>
      </c>
      <c r="E59" s="28"/>
      <c r="F59" s="28"/>
      <c r="G59" s="25">
        <f t="shared" si="1"/>
        <v>136008.52949747103</v>
      </c>
      <c r="H59" s="21">
        <f t="shared" si="2"/>
        <v>0.0003367784629461231</v>
      </c>
      <c r="I59" s="22">
        <f t="shared" si="3"/>
        <v>2243.8603394526745</v>
      </c>
      <c r="J59" s="19">
        <v>-399.2</v>
      </c>
      <c r="K59" s="25">
        <f t="shared" si="4"/>
        <v>1844.6603394526744</v>
      </c>
      <c r="L59" s="23"/>
      <c r="M59" s="19">
        <f t="shared" si="0"/>
        <v>1844.6603394526744</v>
      </c>
      <c r="N59" s="19">
        <f t="shared" si="5"/>
        <v>0</v>
      </c>
      <c r="O59" s="24"/>
      <c r="P59" s="23"/>
    </row>
    <row r="60" spans="1:16" ht="14.25">
      <c r="A60" s="14" t="s">
        <v>148</v>
      </c>
      <c r="B60" s="15" t="s">
        <v>149</v>
      </c>
      <c r="C60" s="25">
        <v>63897.44557346516</v>
      </c>
      <c r="D60" s="19">
        <v>634.75</v>
      </c>
      <c r="E60" s="28"/>
      <c r="F60" s="28"/>
      <c r="G60" s="25">
        <f t="shared" si="1"/>
        <v>64532.19557346516</v>
      </c>
      <c r="H60" s="21">
        <f t="shared" si="2"/>
        <v>0.00015979184332093167</v>
      </c>
      <c r="I60" s="22">
        <f t="shared" si="3"/>
        <v>1064.648186405062</v>
      </c>
      <c r="J60" s="19">
        <v>-299.8</v>
      </c>
      <c r="K60" s="25">
        <f t="shared" si="4"/>
        <v>764.848186405062</v>
      </c>
      <c r="L60" s="23"/>
      <c r="M60" s="19">
        <f t="shared" si="0"/>
        <v>764.848186405062</v>
      </c>
      <c r="N60" s="19">
        <f t="shared" si="5"/>
        <v>0</v>
      </c>
      <c r="O60" s="24"/>
      <c r="P60" s="23"/>
    </row>
    <row r="61" spans="1:16" ht="14.25">
      <c r="A61" s="14" t="s">
        <v>150</v>
      </c>
      <c r="B61" s="15" t="s">
        <v>151</v>
      </c>
      <c r="C61" s="25">
        <v>313598.12934985926</v>
      </c>
      <c r="D61" s="19">
        <v>12795.41</v>
      </c>
      <c r="E61" s="28"/>
      <c r="F61" s="28"/>
      <c r="G61" s="25">
        <f t="shared" si="1"/>
        <v>326393.53934985923</v>
      </c>
      <c r="H61" s="21">
        <f t="shared" si="2"/>
        <v>0.0008082016245888053</v>
      </c>
      <c r="I61" s="22">
        <f t="shared" si="3"/>
        <v>5384.820501381519</v>
      </c>
      <c r="J61" s="19">
        <v>-941.8</v>
      </c>
      <c r="K61" s="25">
        <f t="shared" si="4"/>
        <v>4443.020501381518</v>
      </c>
      <c r="L61" s="23"/>
      <c r="M61" s="19">
        <f t="shared" si="0"/>
        <v>4443.020501381518</v>
      </c>
      <c r="N61" s="19">
        <f t="shared" si="5"/>
        <v>0</v>
      </c>
      <c r="O61" s="24"/>
      <c r="P61" s="23"/>
    </row>
    <row r="62" spans="1:16" ht="14.25">
      <c r="A62" s="14" t="s">
        <v>152</v>
      </c>
      <c r="B62" s="15" t="s">
        <v>153</v>
      </c>
      <c r="C62" s="25">
        <v>170622.45266753656</v>
      </c>
      <c r="D62" s="19">
        <v>2292.05</v>
      </c>
      <c r="E62" s="28"/>
      <c r="F62" s="28"/>
      <c r="G62" s="25">
        <f t="shared" si="1"/>
        <v>172914.50266753655</v>
      </c>
      <c r="H62" s="21">
        <f t="shared" si="2"/>
        <v>0.0004281634441944987</v>
      </c>
      <c r="I62" s="22">
        <f t="shared" si="3"/>
        <v>2852.7328108424513</v>
      </c>
      <c r="J62" s="19"/>
      <c r="K62" s="25">
        <f t="shared" si="4"/>
        <v>2852.7328108424513</v>
      </c>
      <c r="L62" s="23"/>
      <c r="M62" s="19">
        <f t="shared" si="0"/>
        <v>2852.7328108424513</v>
      </c>
      <c r="N62" s="19">
        <f t="shared" si="5"/>
        <v>0</v>
      </c>
      <c r="O62" s="24"/>
      <c r="P62" s="23"/>
    </row>
    <row r="63" spans="1:16" ht="14.25">
      <c r="A63" s="14" t="s">
        <v>154</v>
      </c>
      <c r="B63" s="15" t="s">
        <v>155</v>
      </c>
      <c r="C63" s="25">
        <v>906218.1658000003</v>
      </c>
      <c r="D63" s="19">
        <v>17900.68</v>
      </c>
      <c r="E63" s="28"/>
      <c r="F63" s="28"/>
      <c r="G63" s="25">
        <f t="shared" si="1"/>
        <v>924118.8458000004</v>
      </c>
      <c r="H63" s="21">
        <f t="shared" si="2"/>
        <v>0.0022882632847953583</v>
      </c>
      <c r="I63" s="22">
        <f t="shared" si="3"/>
        <v>15246.055778214699</v>
      </c>
      <c r="J63" s="19">
        <v>-1923</v>
      </c>
      <c r="K63" s="25">
        <f t="shared" si="4"/>
        <v>13323.055778214699</v>
      </c>
      <c r="L63" s="23"/>
      <c r="M63" s="19">
        <f t="shared" si="0"/>
        <v>13323.055778214699</v>
      </c>
      <c r="N63" s="19">
        <f t="shared" si="5"/>
        <v>0</v>
      </c>
      <c r="O63" s="24"/>
      <c r="P63" s="23"/>
    </row>
    <row r="64" spans="1:16" ht="14.25">
      <c r="A64" s="14" t="s">
        <v>156</v>
      </c>
      <c r="B64" s="15" t="s">
        <v>157</v>
      </c>
      <c r="C64" s="25">
        <v>98455.76579999998</v>
      </c>
      <c r="D64" s="19">
        <v>2011.51</v>
      </c>
      <c r="E64" s="28"/>
      <c r="F64" s="28"/>
      <c r="G64" s="25">
        <f t="shared" si="1"/>
        <v>100467.27579999997</v>
      </c>
      <c r="H64" s="21">
        <f t="shared" si="2"/>
        <v>0.00024877274127823993</v>
      </c>
      <c r="I64" s="22">
        <f t="shared" si="3"/>
        <v>1657.5029258342597</v>
      </c>
      <c r="J64" s="19">
        <v>-841.6</v>
      </c>
      <c r="K64" s="25">
        <f t="shared" si="4"/>
        <v>815.9029258342597</v>
      </c>
      <c r="L64" s="23"/>
      <c r="M64" s="19">
        <f t="shared" si="0"/>
        <v>815.9029258342597</v>
      </c>
      <c r="N64" s="19">
        <f t="shared" si="5"/>
        <v>0</v>
      </c>
      <c r="O64" s="24"/>
      <c r="P64" s="23"/>
    </row>
    <row r="65" spans="1:16" ht="14.25">
      <c r="A65" s="14" t="s">
        <v>158</v>
      </c>
      <c r="B65" s="15" t="s">
        <v>159</v>
      </c>
      <c r="C65" s="25">
        <v>6717.151728259798</v>
      </c>
      <c r="D65" s="19">
        <v>401.79</v>
      </c>
      <c r="E65" s="28"/>
      <c r="F65" s="28"/>
      <c r="G65" s="25">
        <f t="shared" si="1"/>
        <v>7118.941728259798</v>
      </c>
      <c r="H65" s="21">
        <f t="shared" si="2"/>
        <v>1.762761689950432E-05</v>
      </c>
      <c r="I65" s="22">
        <f t="shared" si="3"/>
        <v>117.44786199760995</v>
      </c>
      <c r="J65" s="19">
        <v>-103</v>
      </c>
      <c r="K65" s="25">
        <f t="shared" si="4"/>
        <v>14.447861997609948</v>
      </c>
      <c r="L65" s="23"/>
      <c r="M65" s="19">
        <f t="shared" si="0"/>
        <v>14.447861997609948</v>
      </c>
      <c r="N65" s="19">
        <f t="shared" si="5"/>
        <v>0</v>
      </c>
      <c r="O65" s="24"/>
      <c r="P65" s="23"/>
    </row>
    <row r="66" spans="1:16" ht="14.25">
      <c r="A66" s="14" t="s">
        <v>160</v>
      </c>
      <c r="B66" s="15" t="s">
        <v>161</v>
      </c>
      <c r="C66" s="25">
        <v>1605.2836616627167</v>
      </c>
      <c r="D66" s="19">
        <v>14.02</v>
      </c>
      <c r="E66" s="28"/>
      <c r="F66" s="28"/>
      <c r="G66" s="25">
        <f t="shared" si="1"/>
        <v>1619.3036616627166</v>
      </c>
      <c r="H66" s="21">
        <f t="shared" si="2"/>
        <v>4.009649984694077E-06</v>
      </c>
      <c r="I66" s="22">
        <f t="shared" si="3"/>
        <v>26.71517203634662</v>
      </c>
      <c r="J66" s="19">
        <v>-7.8</v>
      </c>
      <c r="K66" s="25">
        <f t="shared" si="4"/>
        <v>18.91517203634662</v>
      </c>
      <c r="L66" s="23"/>
      <c r="M66" s="19">
        <f t="shared" si="0"/>
        <v>18.91517203634662</v>
      </c>
      <c r="N66" s="19">
        <f t="shared" si="5"/>
        <v>0</v>
      </c>
      <c r="O66" s="24"/>
      <c r="P66" s="23"/>
    </row>
    <row r="67" spans="1:16" ht="14.25">
      <c r="A67" s="14" t="s">
        <v>162</v>
      </c>
      <c r="B67" s="15" t="s">
        <v>163</v>
      </c>
      <c r="C67" s="25">
        <v>1466.2222174775848</v>
      </c>
      <c r="D67" s="19">
        <v>155.68</v>
      </c>
      <c r="E67" s="28"/>
      <c r="F67" s="28"/>
      <c r="G67" s="25">
        <f t="shared" si="1"/>
        <v>1621.9022174775848</v>
      </c>
      <c r="H67" s="21">
        <f t="shared" si="2"/>
        <v>4.01608441668481E-06</v>
      </c>
      <c r="I67" s="22">
        <f t="shared" si="3"/>
        <v>26.758042850069703</v>
      </c>
      <c r="J67" s="19"/>
      <c r="K67" s="25">
        <f t="shared" si="4"/>
        <v>26.758042850069703</v>
      </c>
      <c r="L67" s="23"/>
      <c r="M67" s="19">
        <f t="shared" si="0"/>
        <v>26.758042850069703</v>
      </c>
      <c r="N67" s="19">
        <f t="shared" si="5"/>
        <v>0</v>
      </c>
      <c r="O67" s="24"/>
      <c r="P67" s="23"/>
    </row>
    <row r="68" spans="1:16" ht="14.25">
      <c r="A68" s="14" t="s">
        <v>164</v>
      </c>
      <c r="B68" s="15" t="s">
        <v>165</v>
      </c>
      <c r="C68" s="25">
        <v>4857.001641917945</v>
      </c>
      <c r="D68" s="19">
        <v>71.65</v>
      </c>
      <c r="E68" s="28"/>
      <c r="F68" s="28"/>
      <c r="G68" s="25">
        <f t="shared" si="1"/>
        <v>4928.651641917944</v>
      </c>
      <c r="H68" s="21">
        <f t="shared" si="2"/>
        <v>1.2204114922019469E-05</v>
      </c>
      <c r="I68" s="22">
        <f t="shared" si="3"/>
        <v>81.31259110836588</v>
      </c>
      <c r="J68" s="19">
        <v>-243.6</v>
      </c>
      <c r="K68" s="25">
        <f t="shared" si="4"/>
        <v>0</v>
      </c>
      <c r="L68" s="23"/>
      <c r="M68" s="19">
        <f t="shared" si="0"/>
        <v>-162.28740889163413</v>
      </c>
      <c r="N68" s="19">
        <f t="shared" si="5"/>
        <v>162.28740889163413</v>
      </c>
      <c r="O68" s="24"/>
      <c r="P68" s="23"/>
    </row>
    <row r="69" spans="1:16" ht="14.25">
      <c r="A69" s="14" t="s">
        <v>166</v>
      </c>
      <c r="B69" s="15" t="s">
        <v>167</v>
      </c>
      <c r="C69" s="25">
        <v>11469.044819743158</v>
      </c>
      <c r="D69" s="19">
        <v>398.39</v>
      </c>
      <c r="E69" s="28"/>
      <c r="F69" s="28"/>
      <c r="G69" s="25">
        <f t="shared" si="1"/>
        <v>11867.434819743157</v>
      </c>
      <c r="H69" s="21">
        <f t="shared" si="2"/>
        <v>2.938563097824477E-05</v>
      </c>
      <c r="I69" s="22">
        <f t="shared" si="3"/>
        <v>195.78820844141626</v>
      </c>
      <c r="J69" s="19">
        <v>-195</v>
      </c>
      <c r="K69" s="25">
        <f t="shared" si="4"/>
        <v>0.7882084414162591</v>
      </c>
      <c r="L69" s="23"/>
      <c r="M69" s="19">
        <f t="shared" si="0"/>
        <v>0.7882084414162591</v>
      </c>
      <c r="N69" s="19">
        <f t="shared" si="5"/>
        <v>0</v>
      </c>
      <c r="O69" s="24"/>
      <c r="P69" s="23"/>
    </row>
    <row r="70" spans="1:16" ht="14.25">
      <c r="A70" s="14" t="s">
        <v>168</v>
      </c>
      <c r="B70" s="15" t="s">
        <v>169</v>
      </c>
      <c r="C70" s="25">
        <v>3894.093264088313</v>
      </c>
      <c r="D70" s="19">
        <v>55.54</v>
      </c>
      <c r="E70" s="28"/>
      <c r="F70" s="28"/>
      <c r="G70" s="25">
        <f t="shared" si="1"/>
        <v>3949.633264088313</v>
      </c>
      <c r="H70" s="21">
        <f t="shared" si="2"/>
        <v>9.779911780498107E-06</v>
      </c>
      <c r="I70" s="22">
        <f t="shared" si="3"/>
        <v>65.16080623337352</v>
      </c>
      <c r="J70" s="19">
        <v>-50</v>
      </c>
      <c r="K70" s="25">
        <f t="shared" si="4"/>
        <v>15.16080623337352</v>
      </c>
      <c r="L70" s="23"/>
      <c r="M70" s="19">
        <f t="shared" si="0"/>
        <v>15.16080623337352</v>
      </c>
      <c r="N70" s="19">
        <f t="shared" si="5"/>
        <v>0</v>
      </c>
      <c r="O70" s="24"/>
      <c r="P70" s="23"/>
    </row>
    <row r="71" spans="1:16" ht="14.25">
      <c r="A71" s="14" t="s">
        <v>170</v>
      </c>
      <c r="B71" s="15" t="s">
        <v>171</v>
      </c>
      <c r="C71" s="25">
        <v>341.3723939726574</v>
      </c>
      <c r="D71" s="19">
        <v>3.38</v>
      </c>
      <c r="E71" s="28"/>
      <c r="F71" s="28"/>
      <c r="G71" s="25">
        <f t="shared" si="1"/>
        <v>344.7523939726574</v>
      </c>
      <c r="H71" s="21">
        <f t="shared" si="2"/>
        <v>8.536610297023078E-07</v>
      </c>
      <c r="I71" s="22">
        <f t="shared" si="3"/>
        <v>5.687703753763422</v>
      </c>
      <c r="J71" s="19">
        <v>-39.8</v>
      </c>
      <c r="K71" s="25">
        <f t="shared" si="4"/>
        <v>0</v>
      </c>
      <c r="L71" s="23"/>
      <c r="M71" s="19">
        <f t="shared" si="0"/>
        <v>-34.112296246236575</v>
      </c>
      <c r="N71" s="19">
        <f t="shared" si="5"/>
        <v>34.112296246236575</v>
      </c>
      <c r="O71" s="24"/>
      <c r="P71" s="23"/>
    </row>
    <row r="72" spans="1:16" ht="14.25">
      <c r="A72" s="14" t="s">
        <v>172</v>
      </c>
      <c r="B72" s="15" t="s">
        <v>173</v>
      </c>
      <c r="C72" s="25">
        <v>861.4148715814324</v>
      </c>
      <c r="D72" s="19">
        <v>4.88</v>
      </c>
      <c r="E72" s="28"/>
      <c r="F72" s="28"/>
      <c r="G72" s="25">
        <f t="shared" si="1"/>
        <v>866.2948715814324</v>
      </c>
      <c r="H72" s="21">
        <f t="shared" si="2"/>
        <v>2.14508205027486E-06</v>
      </c>
      <c r="I72" s="22">
        <f t="shared" si="3"/>
        <v>14.292079414394143</v>
      </c>
      <c r="J72" s="19">
        <v>-15.2</v>
      </c>
      <c r="K72" s="25">
        <f t="shared" si="4"/>
        <v>0</v>
      </c>
      <c r="L72" s="23"/>
      <c r="M72" s="19">
        <f t="shared" si="0"/>
        <v>-0.9079205856058561</v>
      </c>
      <c r="N72" s="19">
        <f t="shared" si="5"/>
        <v>0.9079205856058561</v>
      </c>
      <c r="O72" s="24"/>
      <c r="P72" s="23"/>
    </row>
    <row r="73" spans="1:16" ht="14.25">
      <c r="A73" s="14" t="s">
        <v>174</v>
      </c>
      <c r="B73" s="15" t="s">
        <v>175</v>
      </c>
      <c r="C73" s="25">
        <v>4331.052506017581</v>
      </c>
      <c r="D73" s="19">
        <v>72.2</v>
      </c>
      <c r="E73" s="28"/>
      <c r="F73" s="28"/>
      <c r="G73" s="25">
        <f t="shared" si="1"/>
        <v>4403.252506017581</v>
      </c>
      <c r="H73" s="21">
        <f t="shared" si="2"/>
        <v>1.0903144210288954E-05</v>
      </c>
      <c r="I73" s="22">
        <f t="shared" si="3"/>
        <v>72.64458853686942</v>
      </c>
      <c r="J73" s="19">
        <v>-65.6</v>
      </c>
      <c r="K73" s="25">
        <f t="shared" si="4"/>
        <v>7.044588536869426</v>
      </c>
      <c r="L73" s="23"/>
      <c r="M73" s="19">
        <f t="shared" si="0"/>
        <v>7.044588536869426</v>
      </c>
      <c r="N73" s="19">
        <f t="shared" si="5"/>
        <v>0</v>
      </c>
      <c r="O73" s="24"/>
      <c r="P73" s="23"/>
    </row>
    <row r="74" spans="1:16" ht="14.25">
      <c r="A74" s="14" t="s">
        <v>176</v>
      </c>
      <c r="B74" s="15" t="s">
        <v>177</v>
      </c>
      <c r="C74" s="25">
        <v>2521.752887531275</v>
      </c>
      <c r="D74" s="19">
        <v>32.26</v>
      </c>
      <c r="E74" s="28"/>
      <c r="F74" s="28"/>
      <c r="G74" s="25">
        <f t="shared" si="1"/>
        <v>2554.0128875312753</v>
      </c>
      <c r="H74" s="21">
        <f t="shared" si="2"/>
        <v>6.324136712494682E-06</v>
      </c>
      <c r="I74" s="22">
        <f t="shared" si="3"/>
        <v>42.1359472524037</v>
      </c>
      <c r="J74" s="19">
        <v>-31</v>
      </c>
      <c r="K74" s="25">
        <f t="shared" si="4"/>
        <v>11.135947252403703</v>
      </c>
      <c r="L74" s="23"/>
      <c r="M74" s="19">
        <f t="shared" si="0"/>
        <v>11.135947252403703</v>
      </c>
      <c r="N74" s="19">
        <f t="shared" si="5"/>
        <v>0</v>
      </c>
      <c r="O74" s="24"/>
      <c r="P74" s="23"/>
    </row>
    <row r="75" spans="1:16" ht="14.25">
      <c r="A75" s="14" t="s">
        <v>178</v>
      </c>
      <c r="B75" s="15" t="s">
        <v>179</v>
      </c>
      <c r="C75" s="25">
        <v>9423.590696858777</v>
      </c>
      <c r="D75" s="19">
        <v>515.96</v>
      </c>
      <c r="E75" s="28"/>
      <c r="F75" s="28"/>
      <c r="G75" s="25">
        <f t="shared" si="1"/>
        <v>9939.550696858776</v>
      </c>
      <c r="H75" s="21">
        <f t="shared" si="2"/>
        <v>2.4611887345825675E-05</v>
      </c>
      <c r="I75" s="22">
        <f t="shared" si="3"/>
        <v>163.9820949690902</v>
      </c>
      <c r="J75" s="19">
        <v>-859.8</v>
      </c>
      <c r="K75" s="25">
        <f t="shared" si="4"/>
        <v>0</v>
      </c>
      <c r="L75" s="23"/>
      <c r="M75" s="19">
        <f aca="true" t="shared" si="6" ref="M75:M138">SUM(I75:J75)</f>
        <v>-695.8179050309097</v>
      </c>
      <c r="N75" s="19">
        <f t="shared" si="5"/>
        <v>695.8179050309097</v>
      </c>
      <c r="O75" s="24"/>
      <c r="P75" s="23"/>
    </row>
    <row r="76" spans="1:16" ht="14.25">
      <c r="A76" s="14" t="s">
        <v>180</v>
      </c>
      <c r="B76" s="15" t="s">
        <v>181</v>
      </c>
      <c r="C76" s="25">
        <v>5892.397805811805</v>
      </c>
      <c r="D76" s="19">
        <v>118.9</v>
      </c>
      <c r="E76" s="28"/>
      <c r="F76" s="28"/>
      <c r="G76" s="25">
        <f aca="true" t="shared" si="7" ref="G76:G139">SUM(C76:F76)</f>
        <v>6011.297805811804</v>
      </c>
      <c r="H76" s="21">
        <f aca="true" t="shared" si="8" ref="H76:H139">G76/G$143</f>
        <v>1.488491672421431E-05</v>
      </c>
      <c r="I76" s="22">
        <f aca="true" t="shared" si="9" ref="I76:I139">H76*I$143</f>
        <v>99.17402081279616</v>
      </c>
      <c r="J76" s="19">
        <v>-68</v>
      </c>
      <c r="K76" s="25">
        <f t="shared" si="4"/>
        <v>31.174020812796158</v>
      </c>
      <c r="L76" s="23"/>
      <c r="M76" s="19">
        <f t="shared" si="6"/>
        <v>31.174020812796158</v>
      </c>
      <c r="N76" s="19">
        <f t="shared" si="5"/>
        <v>0</v>
      </c>
      <c r="O76" s="24"/>
      <c r="P76" s="23"/>
    </row>
    <row r="77" spans="1:16" ht="14.25">
      <c r="A77" s="14" t="s">
        <v>182</v>
      </c>
      <c r="B77" s="15" t="s">
        <v>183</v>
      </c>
      <c r="C77" s="25">
        <v>2154.2670740197823</v>
      </c>
      <c r="D77" s="19">
        <v>21.27</v>
      </c>
      <c r="E77" s="28"/>
      <c r="F77" s="28"/>
      <c r="G77" s="25">
        <f t="shared" si="7"/>
        <v>2175.5370740197823</v>
      </c>
      <c r="H77" s="21">
        <f t="shared" si="8"/>
        <v>5.386971203775215E-06</v>
      </c>
      <c r="I77" s="22">
        <f t="shared" si="9"/>
        <v>35.89187660096477</v>
      </c>
      <c r="J77" s="19"/>
      <c r="K77" s="25">
        <f aca="true" t="shared" si="10" ref="K77:K96">IF(SUM(I77:J77)&lt;=0,0,SUM(I77:J77))</f>
        <v>35.89187660096477</v>
      </c>
      <c r="L77" s="23"/>
      <c r="M77" s="19">
        <f t="shared" si="6"/>
        <v>35.89187660096477</v>
      </c>
      <c r="N77" s="19">
        <f t="shared" si="5"/>
        <v>0</v>
      </c>
      <c r="O77" s="24"/>
      <c r="P77" s="23"/>
    </row>
    <row r="78" spans="1:16" ht="14.25">
      <c r="A78" s="14" t="s">
        <v>184</v>
      </c>
      <c r="B78" s="15" t="s">
        <v>185</v>
      </c>
      <c r="C78" s="25">
        <v>3553.741079941821</v>
      </c>
      <c r="D78" s="19">
        <v>26.9</v>
      </c>
      <c r="E78" s="28"/>
      <c r="F78" s="28"/>
      <c r="G78" s="25">
        <f t="shared" si="7"/>
        <v>3580.6410799418213</v>
      </c>
      <c r="H78" s="21">
        <f t="shared" si="8"/>
        <v>8.866229226358743E-06</v>
      </c>
      <c r="I78" s="22">
        <f t="shared" si="9"/>
        <v>59.07319591486239</v>
      </c>
      <c r="J78" s="19">
        <v>-50</v>
      </c>
      <c r="K78" s="25">
        <f t="shared" si="10"/>
        <v>9.073195914862389</v>
      </c>
      <c r="L78" s="23"/>
      <c r="M78" s="19">
        <f t="shared" si="6"/>
        <v>9.073195914862389</v>
      </c>
      <c r="N78" s="19">
        <f aca="true" t="shared" si="11" ref="N78:N142">K78-M78</f>
        <v>0</v>
      </c>
      <c r="O78" s="24"/>
      <c r="P78" s="23"/>
    </row>
    <row r="79" spans="1:16" ht="14.25">
      <c r="A79" s="14" t="s">
        <v>186</v>
      </c>
      <c r="B79" s="15" t="s">
        <v>187</v>
      </c>
      <c r="C79" s="25">
        <v>18945.41</v>
      </c>
      <c r="D79" s="19">
        <v>497.06</v>
      </c>
      <c r="E79" s="28"/>
      <c r="F79" s="28"/>
      <c r="G79" s="25">
        <f t="shared" si="7"/>
        <v>19442.47</v>
      </c>
      <c r="H79" s="21">
        <f t="shared" si="8"/>
        <v>4.814260683994721E-05</v>
      </c>
      <c r="I79" s="22">
        <f t="shared" si="9"/>
        <v>320.7606721077713</v>
      </c>
      <c r="J79" s="19">
        <v>-378.2</v>
      </c>
      <c r="K79" s="25">
        <f t="shared" si="10"/>
        <v>0</v>
      </c>
      <c r="L79" s="23"/>
      <c r="M79" s="19">
        <f t="shared" si="6"/>
        <v>-57.439327892228675</v>
      </c>
      <c r="N79" s="19">
        <f t="shared" si="11"/>
        <v>57.439327892228675</v>
      </c>
      <c r="O79" s="24"/>
      <c r="P79" s="23"/>
    </row>
    <row r="80" spans="1:16" ht="14.25">
      <c r="A80" s="14" t="s">
        <v>188</v>
      </c>
      <c r="B80" s="15" t="s">
        <v>189</v>
      </c>
      <c r="C80" s="25">
        <v>1915881.0415131534</v>
      </c>
      <c r="D80" s="19">
        <v>20148.93</v>
      </c>
      <c r="E80" s="28"/>
      <c r="F80" s="28"/>
      <c r="G80" s="25">
        <f t="shared" si="7"/>
        <v>1936029.9715131533</v>
      </c>
      <c r="H80" s="21">
        <f t="shared" si="8"/>
        <v>0.004793914031957458</v>
      </c>
      <c r="I80" s="22">
        <f t="shared" si="9"/>
        <v>31940.503181095213</v>
      </c>
      <c r="J80" s="19"/>
      <c r="K80" s="25">
        <f t="shared" si="10"/>
        <v>31940.503181095213</v>
      </c>
      <c r="L80" s="23"/>
      <c r="M80" s="19">
        <f t="shared" si="6"/>
        <v>31940.503181095213</v>
      </c>
      <c r="N80" s="19">
        <f t="shared" si="11"/>
        <v>0</v>
      </c>
      <c r="O80" s="24"/>
      <c r="P80" s="23"/>
    </row>
    <row r="81" spans="1:16" ht="14.25">
      <c r="A81" s="14" t="s">
        <v>190</v>
      </c>
      <c r="B81" s="15" t="s">
        <v>191</v>
      </c>
      <c r="C81" s="25">
        <v>1501338.6069000901</v>
      </c>
      <c r="D81" s="19">
        <v>19447.47</v>
      </c>
      <c r="E81" s="28"/>
      <c r="F81" s="28"/>
      <c r="G81" s="25">
        <f t="shared" si="7"/>
        <v>1520786.07690009</v>
      </c>
      <c r="H81" s="21">
        <f t="shared" si="8"/>
        <v>0.003765704984390705</v>
      </c>
      <c r="I81" s="22">
        <f t="shared" si="9"/>
        <v>25089.83499311629</v>
      </c>
      <c r="J81" s="19"/>
      <c r="K81" s="25">
        <f t="shared" si="10"/>
        <v>25089.83499311629</v>
      </c>
      <c r="L81" s="23"/>
      <c r="M81" s="19">
        <f t="shared" si="6"/>
        <v>25089.83499311629</v>
      </c>
      <c r="N81" s="19">
        <f t="shared" si="11"/>
        <v>0</v>
      </c>
      <c r="O81" s="24"/>
      <c r="P81" s="23"/>
    </row>
    <row r="82" spans="1:16" ht="14.25">
      <c r="A82" s="14" t="s">
        <v>192</v>
      </c>
      <c r="B82" s="15" t="s">
        <v>193</v>
      </c>
      <c r="C82" s="25">
        <v>60715.9</v>
      </c>
      <c r="D82" s="19">
        <v>1239.67</v>
      </c>
      <c r="E82" s="28"/>
      <c r="F82" s="28"/>
      <c r="G82" s="25">
        <f t="shared" si="7"/>
        <v>61955.57</v>
      </c>
      <c r="H82" s="21">
        <f t="shared" si="8"/>
        <v>0.00015341171404944061</v>
      </c>
      <c r="I82" s="22">
        <f t="shared" si="9"/>
        <v>1022.1391764534069</v>
      </c>
      <c r="J82" s="19"/>
      <c r="K82" s="25">
        <f t="shared" si="10"/>
        <v>1022.1391764534069</v>
      </c>
      <c r="L82" s="23"/>
      <c r="M82" s="19">
        <f t="shared" si="6"/>
        <v>1022.1391764534069</v>
      </c>
      <c r="N82" s="19">
        <f t="shared" si="11"/>
        <v>0</v>
      </c>
      <c r="O82" s="24"/>
      <c r="P82" s="23"/>
    </row>
    <row r="83" spans="1:16" ht="14.25">
      <c r="A83" s="14" t="s">
        <v>194</v>
      </c>
      <c r="B83" s="15" t="s">
        <v>195</v>
      </c>
      <c r="C83" s="25">
        <v>1829528.1939999997</v>
      </c>
      <c r="D83" s="19">
        <v>18368.48</v>
      </c>
      <c r="E83" s="28"/>
      <c r="F83" s="28"/>
      <c r="G83" s="25">
        <f t="shared" si="7"/>
        <v>1847896.6739999996</v>
      </c>
      <c r="H83" s="21">
        <f t="shared" si="8"/>
        <v>0.004575682156496992</v>
      </c>
      <c r="I83" s="22">
        <f t="shared" si="9"/>
        <v>30486.48546907646</v>
      </c>
      <c r="J83" s="19">
        <v>-373.8</v>
      </c>
      <c r="K83" s="25">
        <f t="shared" si="10"/>
        <v>30112.68546907646</v>
      </c>
      <c r="L83" s="23"/>
      <c r="M83" s="19">
        <f t="shared" si="6"/>
        <v>30112.68546907646</v>
      </c>
      <c r="N83" s="19">
        <f t="shared" si="11"/>
        <v>0</v>
      </c>
      <c r="O83" s="24"/>
      <c r="P83" s="23"/>
    </row>
    <row r="84" spans="1:16" ht="14.25">
      <c r="A84" s="14" t="s">
        <v>196</v>
      </c>
      <c r="B84" s="15" t="s">
        <v>197</v>
      </c>
      <c r="C84" s="25">
        <v>1366868.3652999997</v>
      </c>
      <c r="D84" s="19">
        <v>12663.29</v>
      </c>
      <c r="E84" s="28"/>
      <c r="F84" s="28"/>
      <c r="G84" s="25">
        <f t="shared" si="7"/>
        <v>1379531.6552999998</v>
      </c>
      <c r="H84" s="21">
        <f t="shared" si="8"/>
        <v>0.0034159368693571063</v>
      </c>
      <c r="I84" s="22">
        <f t="shared" si="9"/>
        <v>22759.42824898144</v>
      </c>
      <c r="J84" s="19"/>
      <c r="K84" s="25">
        <f t="shared" si="10"/>
        <v>22759.42824898144</v>
      </c>
      <c r="L84" s="23"/>
      <c r="M84" s="19">
        <f t="shared" si="6"/>
        <v>22759.42824898144</v>
      </c>
      <c r="N84" s="19">
        <f t="shared" si="11"/>
        <v>0</v>
      </c>
      <c r="O84" s="24"/>
      <c r="P84" s="23"/>
    </row>
    <row r="85" spans="1:16" ht="14.25">
      <c r="A85" s="14" t="s">
        <v>198</v>
      </c>
      <c r="B85" s="15" t="s">
        <v>199</v>
      </c>
      <c r="C85" s="25">
        <v>318997.81</v>
      </c>
      <c r="D85" s="19">
        <v>4273.38</v>
      </c>
      <c r="E85" s="28"/>
      <c r="F85" s="28"/>
      <c r="G85" s="25">
        <f t="shared" si="7"/>
        <v>323271.19</v>
      </c>
      <c r="H85" s="21">
        <f t="shared" si="8"/>
        <v>0.0008004701976061618</v>
      </c>
      <c r="I85" s="22">
        <f t="shared" si="9"/>
        <v>5333.308174191809</v>
      </c>
      <c r="J85" s="19"/>
      <c r="K85" s="25">
        <f t="shared" si="10"/>
        <v>5333.308174191809</v>
      </c>
      <c r="L85" s="23"/>
      <c r="M85" s="19">
        <f t="shared" si="6"/>
        <v>5333.308174191809</v>
      </c>
      <c r="N85" s="19">
        <f t="shared" si="11"/>
        <v>0</v>
      </c>
      <c r="O85" s="24"/>
      <c r="P85" s="23"/>
    </row>
    <row r="86" spans="1:16" ht="14.25">
      <c r="A86" s="14" t="s">
        <v>200</v>
      </c>
      <c r="B86" s="15" t="s">
        <v>201</v>
      </c>
      <c r="C86" s="25">
        <v>673.3350487329435</v>
      </c>
      <c r="D86" s="19">
        <v>51.97</v>
      </c>
      <c r="E86" s="28"/>
      <c r="F86" s="28"/>
      <c r="G86" s="25">
        <f t="shared" si="7"/>
        <v>725.3050487329435</v>
      </c>
      <c r="H86" s="21">
        <f t="shared" si="8"/>
        <v>1.795969123273887E-06</v>
      </c>
      <c r="I86" s="22">
        <f t="shared" si="9"/>
        <v>11.966038004159902</v>
      </c>
      <c r="J86" s="19"/>
      <c r="K86" s="25">
        <f t="shared" si="10"/>
        <v>11.966038004159902</v>
      </c>
      <c r="L86" s="23"/>
      <c r="M86" s="19">
        <f t="shared" si="6"/>
        <v>11.966038004159902</v>
      </c>
      <c r="N86" s="19">
        <f t="shared" si="11"/>
        <v>0</v>
      </c>
      <c r="O86" s="24"/>
      <c r="P86" s="23"/>
    </row>
    <row r="87" spans="1:16" ht="14.25">
      <c r="A87" s="14" t="s">
        <v>202</v>
      </c>
      <c r="B87" s="15" t="s">
        <v>203</v>
      </c>
      <c r="C87" s="25">
        <v>2505.1636479412455</v>
      </c>
      <c r="D87" s="19">
        <v>64.94</v>
      </c>
      <c r="E87" s="28"/>
      <c r="F87" s="28"/>
      <c r="G87" s="25">
        <f t="shared" si="7"/>
        <v>2570.1036479412455</v>
      </c>
      <c r="H87" s="21">
        <f t="shared" si="8"/>
        <v>6.363979960403666E-06</v>
      </c>
      <c r="I87" s="22">
        <f t="shared" si="9"/>
        <v>42.40141162621151</v>
      </c>
      <c r="J87" s="19"/>
      <c r="K87" s="25">
        <f t="shared" si="10"/>
        <v>42.40141162621151</v>
      </c>
      <c r="L87" s="23"/>
      <c r="M87" s="19">
        <f t="shared" si="6"/>
        <v>42.40141162621151</v>
      </c>
      <c r="N87" s="19">
        <f t="shared" si="11"/>
        <v>0</v>
      </c>
      <c r="O87" s="24"/>
      <c r="P87" s="23"/>
    </row>
    <row r="88" spans="1:16" ht="14.25">
      <c r="A88" s="14" t="s">
        <v>204</v>
      </c>
      <c r="B88" s="15" t="s">
        <v>205</v>
      </c>
      <c r="C88" s="25">
        <v>53716.57204494449</v>
      </c>
      <c r="D88" s="19">
        <v>142.74</v>
      </c>
      <c r="E88" s="28"/>
      <c r="F88" s="28"/>
      <c r="G88" s="25">
        <f t="shared" si="7"/>
        <v>53859.31204494449</v>
      </c>
      <c r="H88" s="21">
        <f t="shared" si="8"/>
        <v>0.00013336410880149463</v>
      </c>
      <c r="I88" s="22">
        <f t="shared" si="9"/>
        <v>888.5676115636837</v>
      </c>
      <c r="J88" s="19"/>
      <c r="K88" s="25">
        <f t="shared" si="10"/>
        <v>888.5676115636837</v>
      </c>
      <c r="L88" s="23"/>
      <c r="M88" s="19">
        <f t="shared" si="6"/>
        <v>888.5676115636837</v>
      </c>
      <c r="N88" s="19">
        <f t="shared" si="11"/>
        <v>0</v>
      </c>
      <c r="O88" s="24"/>
      <c r="P88" s="23"/>
    </row>
    <row r="89" spans="1:16" ht="14.25">
      <c r="A89" s="14" t="s">
        <v>206</v>
      </c>
      <c r="B89" s="15" t="s">
        <v>207</v>
      </c>
      <c r="C89" s="25">
        <v>557.1457253940752</v>
      </c>
      <c r="D89" s="19">
        <v>6.84</v>
      </c>
      <c r="E89" s="28"/>
      <c r="F89" s="28"/>
      <c r="G89" s="25">
        <f t="shared" si="7"/>
        <v>563.9857253940752</v>
      </c>
      <c r="H89" s="21">
        <f t="shared" si="8"/>
        <v>1.3965171627364933E-06</v>
      </c>
      <c r="I89" s="22">
        <f t="shared" si="9"/>
        <v>9.304601747442197</v>
      </c>
      <c r="J89" s="19"/>
      <c r="K89" s="25">
        <f t="shared" si="10"/>
        <v>9.304601747442197</v>
      </c>
      <c r="L89" s="23"/>
      <c r="M89" s="19">
        <f t="shared" si="6"/>
        <v>9.304601747442197</v>
      </c>
      <c r="N89" s="19">
        <f t="shared" si="11"/>
        <v>0</v>
      </c>
      <c r="O89" s="24"/>
      <c r="P89" s="23"/>
    </row>
    <row r="90" spans="1:16" ht="14.25">
      <c r="A90" s="14" t="s">
        <v>208</v>
      </c>
      <c r="B90" s="15" t="s">
        <v>209</v>
      </c>
      <c r="C90" s="25">
        <v>1660.5506573124794</v>
      </c>
      <c r="D90" s="19">
        <v>24.92</v>
      </c>
      <c r="E90" s="28"/>
      <c r="F90" s="28"/>
      <c r="G90" s="25">
        <f t="shared" si="7"/>
        <v>1685.4706573124795</v>
      </c>
      <c r="H90" s="21">
        <f t="shared" si="8"/>
        <v>4.173489849554202E-06</v>
      </c>
      <c r="I90" s="22">
        <f t="shared" si="9"/>
        <v>27.806791053681856</v>
      </c>
      <c r="J90" s="19"/>
      <c r="K90" s="25">
        <f t="shared" si="10"/>
        <v>27.806791053681856</v>
      </c>
      <c r="L90" s="23"/>
      <c r="M90" s="19">
        <f t="shared" si="6"/>
        <v>27.806791053681856</v>
      </c>
      <c r="N90" s="19">
        <f t="shared" si="11"/>
        <v>0</v>
      </c>
      <c r="O90" s="24"/>
      <c r="P90" s="23"/>
    </row>
    <row r="91" spans="1:16" ht="14.25">
      <c r="A91" s="14" t="s">
        <v>210</v>
      </c>
      <c r="B91" s="15" t="s">
        <v>211</v>
      </c>
      <c r="C91" s="25">
        <v>2358.1</v>
      </c>
      <c r="D91" s="19">
        <v>15.59</v>
      </c>
      <c r="E91" s="28"/>
      <c r="F91" s="28"/>
      <c r="G91" s="25">
        <f t="shared" si="7"/>
        <v>2373.69</v>
      </c>
      <c r="H91" s="21">
        <f t="shared" si="8"/>
        <v>5.877628944774727E-06</v>
      </c>
      <c r="I91" s="22">
        <f t="shared" si="9"/>
        <v>39.16099136454862</v>
      </c>
      <c r="J91" s="19"/>
      <c r="K91" s="25">
        <f t="shared" si="10"/>
        <v>39.16099136454862</v>
      </c>
      <c r="L91" s="23"/>
      <c r="M91" s="19">
        <f t="shared" si="6"/>
        <v>39.16099136454862</v>
      </c>
      <c r="N91" s="19">
        <f t="shared" si="11"/>
        <v>0</v>
      </c>
      <c r="O91" s="24"/>
      <c r="P91" s="23"/>
    </row>
    <row r="92" spans="1:16" ht="14.25">
      <c r="A92" s="14" t="s">
        <v>212</v>
      </c>
      <c r="B92" s="15" t="s">
        <v>213</v>
      </c>
      <c r="C92" s="25">
        <v>38588.48</v>
      </c>
      <c r="D92" s="19">
        <v>872.75</v>
      </c>
      <c r="E92" s="28"/>
      <c r="F92" s="28"/>
      <c r="G92" s="25">
        <f t="shared" si="7"/>
        <v>39461.23</v>
      </c>
      <c r="H92" s="21">
        <f t="shared" si="8"/>
        <v>9.77121981574733E-05</v>
      </c>
      <c r="I92" s="22">
        <f t="shared" si="9"/>
        <v>651.0289411273026</v>
      </c>
      <c r="J92" s="19">
        <v>-149.4</v>
      </c>
      <c r="K92" s="25">
        <f t="shared" si="10"/>
        <v>501.6289411273026</v>
      </c>
      <c r="L92" s="23"/>
      <c r="M92" s="19">
        <f t="shared" si="6"/>
        <v>501.6289411273026</v>
      </c>
      <c r="N92" s="19">
        <f t="shared" si="11"/>
        <v>0</v>
      </c>
      <c r="O92" s="24"/>
      <c r="P92" s="23"/>
    </row>
    <row r="93" spans="1:16" ht="14.25">
      <c r="A93" s="14" t="s">
        <v>214</v>
      </c>
      <c r="B93" s="15" t="s">
        <v>215</v>
      </c>
      <c r="C93" s="25">
        <v>3964.7460821399027</v>
      </c>
      <c r="D93" s="19">
        <v>30.94</v>
      </c>
      <c r="E93" s="28"/>
      <c r="F93" s="28"/>
      <c r="G93" s="25">
        <f t="shared" si="7"/>
        <v>3995.6860821399027</v>
      </c>
      <c r="H93" s="21">
        <f t="shared" si="8"/>
        <v>9.89394578509368E-06</v>
      </c>
      <c r="I93" s="22">
        <f t="shared" si="9"/>
        <v>65.92058278803374</v>
      </c>
      <c r="J93" s="19"/>
      <c r="K93" s="25">
        <f t="shared" si="10"/>
        <v>65.92058278803374</v>
      </c>
      <c r="L93" s="23"/>
      <c r="M93" s="19">
        <f t="shared" si="6"/>
        <v>65.92058278803374</v>
      </c>
      <c r="N93" s="19">
        <f t="shared" si="11"/>
        <v>0</v>
      </c>
      <c r="O93" s="24"/>
      <c r="P93" s="23"/>
    </row>
    <row r="94" spans="1:16" ht="14.25">
      <c r="A94" s="14" t="s">
        <v>216</v>
      </c>
      <c r="B94" s="15" t="s">
        <v>217</v>
      </c>
      <c r="C94" s="25">
        <v>31148.154681356937</v>
      </c>
      <c r="D94" s="19">
        <f>64.34+537.6</f>
        <v>601.94</v>
      </c>
      <c r="E94" s="28"/>
      <c r="F94" s="28"/>
      <c r="G94" s="25">
        <f t="shared" si="7"/>
        <v>31750.094681356935</v>
      </c>
      <c r="H94" s="21">
        <f t="shared" si="8"/>
        <v>7.861821699483994E-05</v>
      </c>
      <c r="I94" s="22">
        <f t="shared" si="9"/>
        <v>523.8111057636928</v>
      </c>
      <c r="J94" s="19"/>
      <c r="K94" s="25">
        <f t="shared" si="10"/>
        <v>523.8111057636928</v>
      </c>
      <c r="L94" s="23"/>
      <c r="M94" s="19">
        <f t="shared" si="6"/>
        <v>523.8111057636928</v>
      </c>
      <c r="N94" s="19">
        <f t="shared" si="11"/>
        <v>0</v>
      </c>
      <c r="O94" s="24"/>
      <c r="P94" s="23"/>
    </row>
    <row r="95" spans="1:16" ht="14.25">
      <c r="A95" s="14" t="s">
        <v>218</v>
      </c>
      <c r="B95" s="15" t="s">
        <v>219</v>
      </c>
      <c r="C95" s="25">
        <v>26368.633305462183</v>
      </c>
      <c r="D95" s="19">
        <v>894.71</v>
      </c>
      <c r="E95" s="28"/>
      <c r="F95" s="28"/>
      <c r="G95" s="25">
        <f t="shared" si="7"/>
        <v>27263.343305462182</v>
      </c>
      <c r="H95" s="21">
        <f t="shared" si="8"/>
        <v>6.750831647920107E-05</v>
      </c>
      <c r="I95" s="22">
        <f t="shared" si="9"/>
        <v>449.78895801639175</v>
      </c>
      <c r="J95" s="19"/>
      <c r="K95" s="25">
        <f t="shared" si="10"/>
        <v>449.78895801639175</v>
      </c>
      <c r="L95" s="23"/>
      <c r="M95" s="19">
        <f t="shared" si="6"/>
        <v>449.78895801639175</v>
      </c>
      <c r="N95" s="19">
        <f t="shared" si="11"/>
        <v>0</v>
      </c>
      <c r="O95" s="24"/>
      <c r="P95" s="23"/>
    </row>
    <row r="96" spans="1:16" ht="14.25">
      <c r="A96" s="14" t="s">
        <v>220</v>
      </c>
      <c r="B96" s="15" t="s">
        <v>221</v>
      </c>
      <c r="C96" s="25">
        <v>27701.357860424916</v>
      </c>
      <c r="D96" s="19">
        <v>3311.54</v>
      </c>
      <c r="E96" s="28"/>
      <c r="F96" s="28"/>
      <c r="G96" s="25">
        <f t="shared" si="7"/>
        <v>31012.897860424917</v>
      </c>
      <c r="H96" s="21">
        <f t="shared" si="8"/>
        <v>7.67928019774173E-05</v>
      </c>
      <c r="I96" s="22">
        <f t="shared" si="9"/>
        <v>511.6488780345068</v>
      </c>
      <c r="J96" s="19">
        <v>-973.4</v>
      </c>
      <c r="K96" s="25">
        <f t="shared" si="10"/>
        <v>0</v>
      </c>
      <c r="L96" s="23"/>
      <c r="M96" s="19">
        <f t="shared" si="6"/>
        <v>-461.75112196549316</v>
      </c>
      <c r="N96" s="19">
        <f t="shared" si="11"/>
        <v>461.75112196549316</v>
      </c>
      <c r="O96" s="24"/>
      <c r="P96" s="23"/>
    </row>
    <row r="97" spans="1:16" ht="14.25">
      <c r="A97" s="14" t="s">
        <v>222</v>
      </c>
      <c r="B97" s="15" t="s">
        <v>223</v>
      </c>
      <c r="C97" s="25">
        <v>60347197.1833623</v>
      </c>
      <c r="D97" s="19">
        <v>26074.52</v>
      </c>
      <c r="E97" s="28"/>
      <c r="F97" s="28"/>
      <c r="G97" s="25">
        <f t="shared" si="7"/>
        <v>60373271.7033623</v>
      </c>
      <c r="H97" s="21">
        <f t="shared" si="8"/>
        <v>0.14949369515582542</v>
      </c>
      <c r="I97" s="22">
        <f t="shared" si="9"/>
        <v>996034.516649149</v>
      </c>
      <c r="J97" s="19"/>
      <c r="K97" s="25"/>
      <c r="L97" s="23"/>
      <c r="M97" s="19">
        <f t="shared" si="6"/>
        <v>996034.516649149</v>
      </c>
      <c r="N97" s="19"/>
      <c r="O97" s="24"/>
      <c r="P97" s="23"/>
    </row>
    <row r="98" spans="1:16" ht="14.25">
      <c r="A98" s="16" t="s">
        <v>224</v>
      </c>
      <c r="B98" s="15" t="s">
        <v>225</v>
      </c>
      <c r="C98" s="25">
        <v>1596602.41</v>
      </c>
      <c r="D98" s="19">
        <v>64422.68</v>
      </c>
      <c r="E98" s="20">
        <f>ROUND(SUM(E11:E22)*(-1),2)</f>
        <v>-16805435.27</v>
      </c>
      <c r="F98" s="20">
        <f>ROUND(SUM(F11:F22)*(-1),2)</f>
        <v>-81016821</v>
      </c>
      <c r="G98" s="25">
        <f t="shared" si="7"/>
        <v>-96161231.18</v>
      </c>
      <c r="H98" s="21">
        <f t="shared" si="8"/>
        <v>-0.23811029904862976</v>
      </c>
      <c r="I98" s="22">
        <f t="shared" si="9"/>
        <v>-1586462.0670114225</v>
      </c>
      <c r="J98" s="19"/>
      <c r="K98" s="25"/>
      <c r="L98" s="23"/>
      <c r="M98" s="19">
        <f t="shared" si="6"/>
        <v>-1586462.0670114225</v>
      </c>
      <c r="N98" s="19"/>
      <c r="O98" s="24"/>
      <c r="P98" s="23"/>
    </row>
    <row r="99" spans="1:16" ht="14.25">
      <c r="A99" s="14" t="s">
        <v>226</v>
      </c>
      <c r="B99" s="15" t="s">
        <v>227</v>
      </c>
      <c r="C99" s="25">
        <v>5731351.54</v>
      </c>
      <c r="D99" s="19">
        <v>52172.19</v>
      </c>
      <c r="E99" s="28"/>
      <c r="F99" s="28"/>
      <c r="G99" s="25">
        <f t="shared" si="7"/>
        <v>5783523.73</v>
      </c>
      <c r="H99" s="21">
        <f t="shared" si="8"/>
        <v>0.014320912367764744</v>
      </c>
      <c r="I99" s="22">
        <f t="shared" si="9"/>
        <v>95416.21814440472</v>
      </c>
      <c r="J99" s="19">
        <v>-1613.8</v>
      </c>
      <c r="K99" s="25"/>
      <c r="L99" s="23"/>
      <c r="M99" s="19">
        <f t="shared" si="6"/>
        <v>93802.41814440471</v>
      </c>
      <c r="N99" s="19"/>
      <c r="O99" s="24"/>
      <c r="P99" s="23"/>
    </row>
    <row r="100" spans="1:16" ht="14.25">
      <c r="A100" s="14" t="s">
        <v>228</v>
      </c>
      <c r="B100" s="15" t="s">
        <v>229</v>
      </c>
      <c r="C100" s="25">
        <v>873378.96</v>
      </c>
      <c r="D100" s="19">
        <v>9896.88</v>
      </c>
      <c r="E100" s="28"/>
      <c r="F100" s="28"/>
      <c r="G100" s="25">
        <f t="shared" si="7"/>
        <v>883275.84</v>
      </c>
      <c r="H100" s="21">
        <f t="shared" si="8"/>
        <v>0.002187129592914075</v>
      </c>
      <c r="I100" s="22">
        <f t="shared" si="9"/>
        <v>14572.230385077422</v>
      </c>
      <c r="J100" s="19"/>
      <c r="K100" s="25"/>
      <c r="L100" s="23"/>
      <c r="M100" s="19">
        <f t="shared" si="6"/>
        <v>14572.230385077422</v>
      </c>
      <c r="N100" s="19"/>
      <c r="O100" s="24"/>
      <c r="P100" s="23"/>
    </row>
    <row r="101" spans="1:16" ht="14.25">
      <c r="A101" s="14" t="s">
        <v>230</v>
      </c>
      <c r="B101" s="15" t="s">
        <v>231</v>
      </c>
      <c r="C101" s="25">
        <v>1253107.04</v>
      </c>
      <c r="D101" s="19">
        <v>30287.95</v>
      </c>
      <c r="E101" s="28"/>
      <c r="F101" s="28"/>
      <c r="G101" s="25">
        <f t="shared" si="7"/>
        <v>1283394.99</v>
      </c>
      <c r="H101" s="21">
        <f t="shared" si="8"/>
        <v>0.003177887399282497</v>
      </c>
      <c r="I101" s="22">
        <f t="shared" si="9"/>
        <v>21173.371468344627</v>
      </c>
      <c r="J101" s="19"/>
      <c r="K101" s="25"/>
      <c r="L101" s="23"/>
      <c r="M101" s="19">
        <f t="shared" si="6"/>
        <v>21173.371468344627</v>
      </c>
      <c r="N101" s="19"/>
      <c r="O101" s="24"/>
      <c r="P101" s="23"/>
    </row>
    <row r="102" spans="1:16" ht="14.25">
      <c r="A102" s="14" t="s">
        <v>232</v>
      </c>
      <c r="B102" s="15" t="s">
        <v>233</v>
      </c>
      <c r="C102" s="25">
        <v>17307785.05</v>
      </c>
      <c r="D102" s="19">
        <v>267992.01</v>
      </c>
      <c r="E102" s="28"/>
      <c r="F102" s="28"/>
      <c r="G102" s="25">
        <f t="shared" si="7"/>
        <v>17575777.060000002</v>
      </c>
      <c r="H102" s="21">
        <f t="shared" si="8"/>
        <v>0.043520382179123504</v>
      </c>
      <c r="I102" s="22">
        <f t="shared" si="9"/>
        <v>289964.0870003631</v>
      </c>
      <c r="J102" s="19"/>
      <c r="K102" s="25"/>
      <c r="L102" s="23"/>
      <c r="M102" s="19">
        <f t="shared" si="6"/>
        <v>289964.0870003631</v>
      </c>
      <c r="N102" s="19"/>
      <c r="O102" s="24"/>
      <c r="P102" s="23"/>
    </row>
    <row r="103" spans="1:16" ht="14.25">
      <c r="A103" s="14" t="s">
        <v>234</v>
      </c>
      <c r="B103" s="15" t="s">
        <v>235</v>
      </c>
      <c r="C103" s="25">
        <v>303913.66</v>
      </c>
      <c r="D103" s="19">
        <v>7642.01</v>
      </c>
      <c r="E103" s="28"/>
      <c r="F103" s="28"/>
      <c r="G103" s="25">
        <f t="shared" si="7"/>
        <v>311555.67</v>
      </c>
      <c r="H103" s="21">
        <f t="shared" si="8"/>
        <v>0.0007714607315616963</v>
      </c>
      <c r="I103" s="22">
        <f t="shared" si="9"/>
        <v>5140.026247086249</v>
      </c>
      <c r="J103" s="19"/>
      <c r="K103" s="25"/>
      <c r="L103" s="23"/>
      <c r="M103" s="19">
        <f t="shared" si="6"/>
        <v>5140.026247086249</v>
      </c>
      <c r="N103" s="19"/>
      <c r="O103" s="24"/>
      <c r="P103" s="23"/>
    </row>
    <row r="104" spans="1:16" ht="14.25">
      <c r="A104" s="14" t="s">
        <v>236</v>
      </c>
      <c r="B104" s="15" t="s">
        <v>237</v>
      </c>
      <c r="C104" s="25">
        <v>4082523.8425000003</v>
      </c>
      <c r="D104" s="19">
        <v>19191.97</v>
      </c>
      <c r="E104" s="28"/>
      <c r="F104" s="28"/>
      <c r="G104" s="25">
        <f t="shared" si="7"/>
        <v>4101715.8125000005</v>
      </c>
      <c r="H104" s="21">
        <f t="shared" si="8"/>
        <v>0.010156492036782473</v>
      </c>
      <c r="I104" s="22">
        <f t="shared" si="9"/>
        <v>67669.8547464686</v>
      </c>
      <c r="J104" s="19"/>
      <c r="K104" s="25"/>
      <c r="L104" s="23"/>
      <c r="M104" s="19">
        <f t="shared" si="6"/>
        <v>67669.8547464686</v>
      </c>
      <c r="N104" s="19"/>
      <c r="O104" s="24"/>
      <c r="P104" s="23"/>
    </row>
    <row r="105" spans="1:16" ht="14.25">
      <c r="A105" s="14" t="s">
        <v>238</v>
      </c>
      <c r="B105" s="15" t="s">
        <v>239</v>
      </c>
      <c r="C105" s="25">
        <v>219999.43</v>
      </c>
      <c r="D105" s="19">
        <v>9997.71</v>
      </c>
      <c r="E105" s="28"/>
      <c r="F105" s="28"/>
      <c r="G105" s="25">
        <f t="shared" si="7"/>
        <v>229997.13999999998</v>
      </c>
      <c r="H105" s="21">
        <f t="shared" si="8"/>
        <v>0.0005695090122465044</v>
      </c>
      <c r="I105" s="22">
        <f t="shared" si="9"/>
        <v>3794.478644393699</v>
      </c>
      <c r="J105" s="19"/>
      <c r="K105" s="25"/>
      <c r="L105" s="23"/>
      <c r="M105" s="19">
        <f t="shared" si="6"/>
        <v>3794.478644393699</v>
      </c>
      <c r="N105" s="19"/>
      <c r="O105" s="24"/>
      <c r="P105" s="23"/>
    </row>
    <row r="106" spans="1:16" ht="14.25">
      <c r="A106" s="14" t="s">
        <v>240</v>
      </c>
      <c r="B106" s="15" t="s">
        <v>241</v>
      </c>
      <c r="C106" s="25">
        <v>7768841.8223</v>
      </c>
      <c r="D106" s="19">
        <v>48078.29</v>
      </c>
      <c r="E106" s="28"/>
      <c r="F106" s="28"/>
      <c r="G106" s="25">
        <f t="shared" si="7"/>
        <v>7816920.1123</v>
      </c>
      <c r="H106" s="21">
        <f t="shared" si="8"/>
        <v>0.019355920912607034</v>
      </c>
      <c r="I106" s="22">
        <f t="shared" si="9"/>
        <v>128963.0663714077</v>
      </c>
      <c r="J106" s="19"/>
      <c r="K106" s="25"/>
      <c r="L106" s="23"/>
      <c r="M106" s="19">
        <f t="shared" si="6"/>
        <v>128963.0663714077</v>
      </c>
      <c r="N106" s="19"/>
      <c r="O106" s="24"/>
      <c r="P106" s="23"/>
    </row>
    <row r="107" spans="1:16" ht="14.25">
      <c r="A107" s="14" t="s">
        <v>242</v>
      </c>
      <c r="B107" s="15" t="s">
        <v>243</v>
      </c>
      <c r="C107" s="25">
        <v>14361677.663800003</v>
      </c>
      <c r="D107" s="19">
        <v>105644.03</v>
      </c>
      <c r="E107" s="28"/>
      <c r="F107" s="28"/>
      <c r="G107" s="25">
        <f t="shared" si="7"/>
        <v>14467321.693800002</v>
      </c>
      <c r="H107" s="21">
        <f t="shared" si="8"/>
        <v>0.035823358880412444</v>
      </c>
      <c r="I107" s="22">
        <f t="shared" si="9"/>
        <v>238680.98189698264</v>
      </c>
      <c r="J107" s="19"/>
      <c r="K107" s="25"/>
      <c r="L107" s="23"/>
      <c r="M107" s="19">
        <f t="shared" si="6"/>
        <v>238680.98189698264</v>
      </c>
      <c r="N107" s="19"/>
      <c r="O107" s="24"/>
      <c r="P107" s="23"/>
    </row>
    <row r="108" spans="1:16" ht="14.25">
      <c r="A108" s="14" t="s">
        <v>244</v>
      </c>
      <c r="B108" s="15" t="s">
        <v>245</v>
      </c>
      <c r="C108" s="25">
        <v>38780958.89970001</v>
      </c>
      <c r="D108" s="19">
        <v>346469.2</v>
      </c>
      <c r="E108" s="28"/>
      <c r="F108" s="28"/>
      <c r="G108" s="25">
        <f t="shared" si="7"/>
        <v>39127428.09970001</v>
      </c>
      <c r="H108" s="21">
        <f t="shared" si="8"/>
        <v>0.09688565226857289</v>
      </c>
      <c r="I108" s="22">
        <f t="shared" si="9"/>
        <v>645521.8979434337</v>
      </c>
      <c r="J108" s="19"/>
      <c r="K108" s="25"/>
      <c r="L108" s="23"/>
      <c r="M108" s="19">
        <f t="shared" si="6"/>
        <v>645521.8979434337</v>
      </c>
      <c r="N108" s="19"/>
      <c r="O108" s="24"/>
      <c r="P108" s="23"/>
    </row>
    <row r="109" spans="1:16" ht="14.25">
      <c r="A109" s="14" t="s">
        <v>246</v>
      </c>
      <c r="B109" s="15" t="s">
        <v>247</v>
      </c>
      <c r="C109" s="25">
        <v>13482239.523199998</v>
      </c>
      <c r="D109" s="19">
        <v>105576.42</v>
      </c>
      <c r="E109" s="28"/>
      <c r="F109" s="28"/>
      <c r="G109" s="25">
        <f t="shared" si="7"/>
        <v>13587815.943199998</v>
      </c>
      <c r="H109" s="21">
        <f t="shared" si="8"/>
        <v>0.033645564620495436</v>
      </c>
      <c r="I109" s="22">
        <f t="shared" si="9"/>
        <v>224170.95021453145</v>
      </c>
      <c r="J109" s="19"/>
      <c r="K109" s="25"/>
      <c r="L109" s="23"/>
      <c r="M109" s="19">
        <f t="shared" si="6"/>
        <v>224170.95021453145</v>
      </c>
      <c r="N109" s="19"/>
      <c r="O109" s="24"/>
      <c r="P109" s="23"/>
    </row>
    <row r="110" spans="1:16" ht="14.25">
      <c r="A110" s="14" t="s">
        <v>248</v>
      </c>
      <c r="B110" s="15" t="s">
        <v>249</v>
      </c>
      <c r="C110" s="25">
        <v>4097210.4998999992</v>
      </c>
      <c r="D110" s="19">
        <v>25966.15</v>
      </c>
      <c r="E110" s="28"/>
      <c r="F110" s="28"/>
      <c r="G110" s="25">
        <f t="shared" si="7"/>
        <v>4123176.649899999</v>
      </c>
      <c r="H110" s="21">
        <f t="shared" si="8"/>
        <v>0.010209632438048576</v>
      </c>
      <c r="I110" s="22">
        <f t="shared" si="9"/>
        <v>68023.91431957937</v>
      </c>
      <c r="J110" s="19"/>
      <c r="K110" s="25"/>
      <c r="L110" s="23"/>
      <c r="M110" s="19">
        <f t="shared" si="6"/>
        <v>68023.91431957937</v>
      </c>
      <c r="N110" s="19"/>
      <c r="O110" s="24"/>
      <c r="P110" s="23"/>
    </row>
    <row r="111" spans="1:16" ht="14.25">
      <c r="A111" s="14" t="s">
        <v>250</v>
      </c>
      <c r="B111" s="15" t="s">
        <v>251</v>
      </c>
      <c r="C111" s="25">
        <v>4100384.2882999997</v>
      </c>
      <c r="D111" s="19">
        <v>25930.14</v>
      </c>
      <c r="E111" s="28"/>
      <c r="F111" s="28"/>
      <c r="G111" s="25">
        <f t="shared" si="7"/>
        <v>4126314.4283</v>
      </c>
      <c r="H111" s="21">
        <f t="shared" si="8"/>
        <v>0.01021740206978066</v>
      </c>
      <c r="I111" s="22">
        <f t="shared" si="9"/>
        <v>68075.68119428765</v>
      </c>
      <c r="J111" s="19"/>
      <c r="K111" s="25"/>
      <c r="L111" s="23"/>
      <c r="M111" s="19">
        <f t="shared" si="6"/>
        <v>68075.68119428765</v>
      </c>
      <c r="N111" s="19"/>
      <c r="O111" s="24"/>
      <c r="P111" s="23"/>
    </row>
    <row r="112" spans="1:16" ht="14.25">
      <c r="A112" s="14" t="s">
        <v>252</v>
      </c>
      <c r="B112" s="15" t="s">
        <v>253</v>
      </c>
      <c r="C112" s="25">
        <v>138125.59</v>
      </c>
      <c r="D112" s="19">
        <v>788.11</v>
      </c>
      <c r="E112" s="28"/>
      <c r="F112" s="28"/>
      <c r="G112" s="25">
        <f t="shared" si="7"/>
        <v>138913.69999999998</v>
      </c>
      <c r="H112" s="21">
        <f t="shared" si="8"/>
        <v>0.0003439721210207537</v>
      </c>
      <c r="I112" s="22">
        <f t="shared" si="9"/>
        <v>2291.7896634006534</v>
      </c>
      <c r="J112" s="19"/>
      <c r="K112" s="25"/>
      <c r="L112" s="23"/>
      <c r="M112" s="19">
        <f t="shared" si="6"/>
        <v>2291.7896634006534</v>
      </c>
      <c r="N112" s="19"/>
      <c r="O112" s="24"/>
      <c r="P112" s="23"/>
    </row>
    <row r="113" spans="1:16" ht="14.25">
      <c r="A113" s="14" t="s">
        <v>254</v>
      </c>
      <c r="B113" s="15" t="s">
        <v>255</v>
      </c>
      <c r="C113" s="25">
        <v>297840.98</v>
      </c>
      <c r="D113" s="19">
        <v>2432.94</v>
      </c>
      <c r="E113" s="28"/>
      <c r="F113" s="28"/>
      <c r="G113" s="25">
        <f t="shared" si="7"/>
        <v>300273.92</v>
      </c>
      <c r="H113" s="21">
        <f t="shared" si="8"/>
        <v>0.0007435253481090499</v>
      </c>
      <c r="I113" s="22">
        <f t="shared" si="9"/>
        <v>4953.900630713852</v>
      </c>
      <c r="J113" s="19"/>
      <c r="K113" s="25"/>
      <c r="L113" s="23"/>
      <c r="M113" s="19">
        <f t="shared" si="6"/>
        <v>4953.900630713852</v>
      </c>
      <c r="N113" s="19"/>
      <c r="O113" s="24"/>
      <c r="P113" s="23"/>
    </row>
    <row r="114" spans="1:16" ht="14.25">
      <c r="A114" s="14" t="s">
        <v>256</v>
      </c>
      <c r="B114" s="15" t="s">
        <v>257</v>
      </c>
      <c r="C114" s="25">
        <v>67199.92</v>
      </c>
      <c r="D114" s="19">
        <v>1043.51</v>
      </c>
      <c r="E114" s="28"/>
      <c r="F114" s="28"/>
      <c r="G114" s="25">
        <f t="shared" si="7"/>
        <v>68243.43</v>
      </c>
      <c r="H114" s="21">
        <f t="shared" si="8"/>
        <v>0.0001689814421675568</v>
      </c>
      <c r="I114" s="22">
        <f t="shared" si="9"/>
        <v>1125.875903305477</v>
      </c>
      <c r="J114" s="19"/>
      <c r="K114" s="25"/>
      <c r="L114" s="23"/>
      <c r="M114" s="19">
        <f t="shared" si="6"/>
        <v>1125.875903305477</v>
      </c>
      <c r="N114" s="19"/>
      <c r="O114" s="24"/>
      <c r="P114" s="23"/>
    </row>
    <row r="115" spans="1:16" ht="14.25">
      <c r="A115" s="14" t="s">
        <v>258</v>
      </c>
      <c r="B115" s="15" t="s">
        <v>259</v>
      </c>
      <c r="C115" s="25">
        <v>172444.95</v>
      </c>
      <c r="D115" s="19">
        <v>7096.03</v>
      </c>
      <c r="E115" s="28"/>
      <c r="F115" s="28"/>
      <c r="G115" s="25">
        <f t="shared" si="7"/>
        <v>179540.98</v>
      </c>
      <c r="H115" s="21">
        <f t="shared" si="8"/>
        <v>0.000444571641967241</v>
      </c>
      <c r="I115" s="22">
        <f t="shared" si="9"/>
        <v>2962.0560255815194</v>
      </c>
      <c r="J115" s="19"/>
      <c r="K115" s="25"/>
      <c r="L115" s="23"/>
      <c r="M115" s="19">
        <f t="shared" si="6"/>
        <v>2962.0560255815194</v>
      </c>
      <c r="N115" s="19"/>
      <c r="O115" s="24"/>
      <c r="P115" s="23"/>
    </row>
    <row r="116" spans="1:16" ht="14.25">
      <c r="A116" s="14" t="s">
        <v>260</v>
      </c>
      <c r="B116" s="15" t="s">
        <v>261</v>
      </c>
      <c r="C116" s="25">
        <v>5008694.010999999</v>
      </c>
      <c r="D116" s="19">
        <v>114024.38</v>
      </c>
      <c r="E116" s="28"/>
      <c r="F116" s="28"/>
      <c r="G116" s="25">
        <f t="shared" si="7"/>
        <v>5122718.390999999</v>
      </c>
      <c r="H116" s="21">
        <f t="shared" si="8"/>
        <v>0.012684654647772627</v>
      </c>
      <c r="I116" s="22">
        <f t="shared" si="9"/>
        <v>84514.29237725455</v>
      </c>
      <c r="J116" s="19"/>
      <c r="K116" s="25"/>
      <c r="L116" s="23"/>
      <c r="M116" s="19">
        <f t="shared" si="6"/>
        <v>84514.29237725455</v>
      </c>
      <c r="N116" s="19"/>
      <c r="O116" s="24"/>
      <c r="P116" s="23"/>
    </row>
    <row r="117" spans="1:16" ht="14.25">
      <c r="A117" s="14" t="s">
        <v>262</v>
      </c>
      <c r="B117" s="15" t="s">
        <v>263</v>
      </c>
      <c r="C117" s="25">
        <v>13030474.510499999</v>
      </c>
      <c r="D117" s="19">
        <v>138621.8</v>
      </c>
      <c r="E117" s="28"/>
      <c r="F117" s="28"/>
      <c r="G117" s="25">
        <f t="shared" si="7"/>
        <v>13169096.3105</v>
      </c>
      <c r="H117" s="21">
        <f t="shared" si="8"/>
        <v>0.032608749099975506</v>
      </c>
      <c r="I117" s="22">
        <f t="shared" si="9"/>
        <v>217262.93951375267</v>
      </c>
      <c r="J117" s="19"/>
      <c r="K117" s="25"/>
      <c r="L117" s="23"/>
      <c r="M117" s="19">
        <f t="shared" si="6"/>
        <v>217262.93951375267</v>
      </c>
      <c r="N117" s="19"/>
      <c r="O117" s="24"/>
      <c r="P117" s="23"/>
    </row>
    <row r="118" spans="1:16" ht="14.25">
      <c r="A118" s="14" t="s">
        <v>264</v>
      </c>
      <c r="B118" s="15" t="s">
        <v>265</v>
      </c>
      <c r="C118" s="25">
        <v>215252.89</v>
      </c>
      <c r="D118" s="19">
        <v>4893.93</v>
      </c>
      <c r="E118" s="28"/>
      <c r="F118" s="28"/>
      <c r="G118" s="25">
        <f t="shared" si="7"/>
        <v>220146.82</v>
      </c>
      <c r="H118" s="21">
        <f t="shared" si="8"/>
        <v>0.0005451180741091347</v>
      </c>
      <c r="I118" s="22">
        <f t="shared" si="9"/>
        <v>3631.9686719634155</v>
      </c>
      <c r="J118" s="19"/>
      <c r="K118" s="25"/>
      <c r="L118" s="23"/>
      <c r="M118" s="19">
        <f t="shared" si="6"/>
        <v>3631.9686719634155</v>
      </c>
      <c r="N118" s="19"/>
      <c r="O118" s="24"/>
      <c r="P118" s="23"/>
    </row>
    <row r="119" spans="1:16" ht="14.25">
      <c r="A119" s="14" t="s">
        <v>266</v>
      </c>
      <c r="B119" s="15" t="s">
        <v>267</v>
      </c>
      <c r="C119" s="25">
        <v>410113.18</v>
      </c>
      <c r="D119" s="19">
        <v>16161.9</v>
      </c>
      <c r="E119" s="28"/>
      <c r="F119" s="28"/>
      <c r="G119" s="25">
        <f t="shared" si="7"/>
        <v>426275.08</v>
      </c>
      <c r="H119" s="21">
        <f t="shared" si="8"/>
        <v>0.0010555239937161812</v>
      </c>
      <c r="I119" s="22">
        <f t="shared" si="9"/>
        <v>7032.660004803606</v>
      </c>
      <c r="J119" s="19"/>
      <c r="K119" s="25"/>
      <c r="L119" s="23"/>
      <c r="M119" s="19">
        <f t="shared" si="6"/>
        <v>7032.660004803606</v>
      </c>
      <c r="N119" s="19"/>
      <c r="O119" s="24"/>
      <c r="P119" s="23"/>
    </row>
    <row r="120" spans="1:16" ht="14.25">
      <c r="A120" s="14" t="s">
        <v>268</v>
      </c>
      <c r="B120" s="15" t="s">
        <v>269</v>
      </c>
      <c r="C120" s="25">
        <v>8424880.649</v>
      </c>
      <c r="D120" s="19">
        <v>154595.34</v>
      </c>
      <c r="E120" s="28"/>
      <c r="F120" s="28"/>
      <c r="G120" s="25">
        <f t="shared" si="7"/>
        <v>8579475.989</v>
      </c>
      <c r="H120" s="21">
        <f t="shared" si="8"/>
        <v>0.02124412893172494</v>
      </c>
      <c r="I120" s="22">
        <f t="shared" si="9"/>
        <v>141543.66624014982</v>
      </c>
      <c r="J120" s="19"/>
      <c r="K120" s="25"/>
      <c r="L120" s="23"/>
      <c r="M120" s="19">
        <f t="shared" si="6"/>
        <v>141543.66624014982</v>
      </c>
      <c r="N120" s="19"/>
      <c r="O120" s="24"/>
      <c r="P120" s="23"/>
    </row>
    <row r="121" spans="1:16" ht="14.25">
      <c r="A121" s="14" t="s">
        <v>270</v>
      </c>
      <c r="B121" s="15" t="s">
        <v>271</v>
      </c>
      <c r="C121" s="25">
        <v>3446960.0893</v>
      </c>
      <c r="D121" s="19">
        <v>49856.78</v>
      </c>
      <c r="E121" s="28"/>
      <c r="F121" s="28"/>
      <c r="G121" s="25">
        <f t="shared" si="7"/>
        <v>3496816.8693</v>
      </c>
      <c r="H121" s="21">
        <f t="shared" si="8"/>
        <v>0.008658667326219609</v>
      </c>
      <c r="I121" s="22">
        <f t="shared" si="9"/>
        <v>57690.269252541504</v>
      </c>
      <c r="J121" s="19">
        <v>-149</v>
      </c>
      <c r="K121" s="25"/>
      <c r="L121" s="23"/>
      <c r="M121" s="19">
        <f t="shared" si="6"/>
        <v>57541.269252541504</v>
      </c>
      <c r="N121" s="19"/>
      <c r="O121" s="24"/>
      <c r="P121" s="23"/>
    </row>
    <row r="122" spans="1:16" ht="14.25">
      <c r="A122" s="14" t="s">
        <v>272</v>
      </c>
      <c r="B122" s="15" t="s">
        <v>273</v>
      </c>
      <c r="C122" s="25">
        <v>22084603.5666</v>
      </c>
      <c r="D122" s="19">
        <v>189698.74</v>
      </c>
      <c r="E122" s="28"/>
      <c r="F122" s="28"/>
      <c r="G122" s="25">
        <f t="shared" si="7"/>
        <v>22274302.306599997</v>
      </c>
      <c r="H122" s="21">
        <f t="shared" si="8"/>
        <v>0.0551546680324451</v>
      </c>
      <c r="I122" s="22">
        <f t="shared" si="9"/>
        <v>367480.0670180638</v>
      </c>
      <c r="J122" s="19">
        <v>-254.8</v>
      </c>
      <c r="K122" s="25"/>
      <c r="L122" s="23"/>
      <c r="M122" s="19">
        <f t="shared" si="6"/>
        <v>367225.2670180638</v>
      </c>
      <c r="N122" s="19"/>
      <c r="O122" s="24"/>
      <c r="P122" s="23"/>
    </row>
    <row r="123" spans="1:16" ht="14.25">
      <c r="A123" s="14" t="s">
        <v>274</v>
      </c>
      <c r="B123" s="15" t="s">
        <v>275</v>
      </c>
      <c r="C123" s="25">
        <v>2651388.4003999997</v>
      </c>
      <c r="D123" s="19">
        <v>43671.92</v>
      </c>
      <c r="E123" s="28"/>
      <c r="F123" s="28"/>
      <c r="G123" s="25">
        <f t="shared" si="7"/>
        <v>2695060.3203999996</v>
      </c>
      <c r="H123" s="21">
        <f t="shared" si="8"/>
        <v>0.006673392290946538</v>
      </c>
      <c r="I123" s="22">
        <f t="shared" si="9"/>
        <v>44462.93910920214</v>
      </c>
      <c r="J123" s="19"/>
      <c r="K123" s="25"/>
      <c r="L123" s="23"/>
      <c r="M123" s="19">
        <f t="shared" si="6"/>
        <v>44462.93910920214</v>
      </c>
      <c r="N123" s="19"/>
      <c r="O123" s="24"/>
      <c r="P123" s="23"/>
    </row>
    <row r="124" spans="1:16" ht="14.25">
      <c r="A124" s="14" t="s">
        <v>276</v>
      </c>
      <c r="B124" s="15" t="s">
        <v>277</v>
      </c>
      <c r="C124" s="25">
        <v>29375639.269200005</v>
      </c>
      <c r="D124" s="19">
        <v>288057.69</v>
      </c>
      <c r="E124" s="28"/>
      <c r="F124" s="28"/>
      <c r="G124" s="25">
        <f t="shared" si="7"/>
        <v>29663696.959200006</v>
      </c>
      <c r="H124" s="21">
        <f t="shared" si="8"/>
        <v>0.07345196881497584</v>
      </c>
      <c r="I124" s="22">
        <f t="shared" si="9"/>
        <v>489389.8446974199</v>
      </c>
      <c r="J124" s="19"/>
      <c r="K124" s="25"/>
      <c r="L124" s="23"/>
      <c r="M124" s="19">
        <f t="shared" si="6"/>
        <v>489389.8446974199</v>
      </c>
      <c r="N124" s="19"/>
      <c r="O124" s="24"/>
      <c r="P124" s="23"/>
    </row>
    <row r="125" spans="1:16" ht="14.25">
      <c r="A125" s="14" t="s">
        <v>278</v>
      </c>
      <c r="B125" s="15" t="s">
        <v>279</v>
      </c>
      <c r="C125" s="25">
        <v>12019180.4589</v>
      </c>
      <c r="D125" s="19">
        <v>208746.86</v>
      </c>
      <c r="E125" s="28"/>
      <c r="F125" s="28"/>
      <c r="G125" s="25">
        <f t="shared" si="7"/>
        <v>12227927.3189</v>
      </c>
      <c r="H125" s="21">
        <f t="shared" si="8"/>
        <v>0.030278266978488455</v>
      </c>
      <c r="I125" s="22">
        <f t="shared" si="9"/>
        <v>201735.5914806782</v>
      </c>
      <c r="J125" s="19"/>
      <c r="K125" s="25"/>
      <c r="L125" s="23"/>
      <c r="M125" s="19">
        <f t="shared" si="6"/>
        <v>201735.5914806782</v>
      </c>
      <c r="N125" s="19"/>
      <c r="O125" s="24"/>
      <c r="P125" s="23"/>
    </row>
    <row r="126" spans="1:16" ht="14.25">
      <c r="A126" s="14" t="s">
        <v>280</v>
      </c>
      <c r="B126" s="15" t="s">
        <v>281</v>
      </c>
      <c r="C126" s="25">
        <v>7054811.7079</v>
      </c>
      <c r="D126" s="19">
        <v>13384.26</v>
      </c>
      <c r="E126" s="28"/>
      <c r="F126" s="28"/>
      <c r="G126" s="25">
        <f t="shared" si="7"/>
        <v>7068195.9679</v>
      </c>
      <c r="H126" s="21">
        <f t="shared" si="8"/>
        <v>0.017501962433287013</v>
      </c>
      <c r="I126" s="22">
        <f t="shared" si="9"/>
        <v>116610.6615699056</v>
      </c>
      <c r="J126" s="19"/>
      <c r="K126" s="25"/>
      <c r="L126" s="23"/>
      <c r="M126" s="19">
        <f t="shared" si="6"/>
        <v>116610.6615699056</v>
      </c>
      <c r="N126" s="19"/>
      <c r="O126" s="24"/>
      <c r="P126" s="23"/>
    </row>
    <row r="127" spans="1:16" ht="14.25">
      <c r="A127" s="14" t="s">
        <v>282</v>
      </c>
      <c r="B127" s="15" t="s">
        <v>283</v>
      </c>
      <c r="C127" s="25">
        <v>4017459.5067000003</v>
      </c>
      <c r="D127" s="19">
        <v>8406.47</v>
      </c>
      <c r="E127" s="28"/>
      <c r="F127" s="28"/>
      <c r="G127" s="25">
        <f t="shared" si="7"/>
        <v>4025865.9767000005</v>
      </c>
      <c r="H127" s="21">
        <f t="shared" si="8"/>
        <v>0.009968675940175717</v>
      </c>
      <c r="I127" s="22">
        <f t="shared" si="9"/>
        <v>66418.48882894515</v>
      </c>
      <c r="J127" s="19"/>
      <c r="K127" s="25"/>
      <c r="L127" s="23"/>
      <c r="M127" s="19">
        <f t="shared" si="6"/>
        <v>66418.48882894515</v>
      </c>
      <c r="N127" s="19"/>
      <c r="O127" s="24"/>
      <c r="P127" s="23"/>
    </row>
    <row r="128" spans="1:16" ht="14.25">
      <c r="A128" s="14" t="s">
        <v>284</v>
      </c>
      <c r="B128" s="15" t="s">
        <v>285</v>
      </c>
      <c r="C128" s="25">
        <v>3688803.27</v>
      </c>
      <c r="D128" s="19">
        <v>5169</v>
      </c>
      <c r="E128" s="28"/>
      <c r="F128" s="28"/>
      <c r="G128" s="25">
        <f t="shared" si="7"/>
        <v>3693972.27</v>
      </c>
      <c r="H128" s="21">
        <f t="shared" si="8"/>
        <v>0.009146855038082985</v>
      </c>
      <c r="I128" s="22">
        <f t="shared" si="9"/>
        <v>60942.926905515065</v>
      </c>
      <c r="J128" s="19"/>
      <c r="K128" s="25">
        <f aca="true" t="shared" si="12" ref="K128:K142">IF(SUM(I128:J128)&lt;=0,0,SUM(I128:J128))</f>
        <v>60942.926905515065</v>
      </c>
      <c r="L128" s="23"/>
      <c r="M128" s="19">
        <f t="shared" si="6"/>
        <v>60942.926905515065</v>
      </c>
      <c r="N128" s="19">
        <f t="shared" si="11"/>
        <v>0</v>
      </c>
      <c r="O128" s="24"/>
      <c r="P128" s="23"/>
    </row>
    <row r="129" spans="1:16" ht="14.25">
      <c r="A129" s="14" t="s">
        <v>286</v>
      </c>
      <c r="B129" s="15" t="s">
        <v>287</v>
      </c>
      <c r="C129" s="25">
        <v>1693598.86</v>
      </c>
      <c r="D129" s="19">
        <v>1248.65</v>
      </c>
      <c r="E129" s="28"/>
      <c r="F129" s="28"/>
      <c r="G129" s="25">
        <f t="shared" si="7"/>
        <v>1694847.51</v>
      </c>
      <c r="H129" s="21">
        <f t="shared" si="8"/>
        <v>0.004196708408324328</v>
      </c>
      <c r="I129" s="22">
        <f t="shared" si="9"/>
        <v>27961.489791563654</v>
      </c>
      <c r="J129" s="19"/>
      <c r="K129" s="25">
        <f t="shared" si="12"/>
        <v>27961.489791563654</v>
      </c>
      <c r="L129" s="23"/>
      <c r="M129" s="19">
        <f t="shared" si="6"/>
        <v>27961.489791563654</v>
      </c>
      <c r="N129" s="19">
        <f t="shared" si="11"/>
        <v>0</v>
      </c>
      <c r="O129" s="24"/>
      <c r="P129" s="23"/>
    </row>
    <row r="130" spans="1:16" ht="14.25">
      <c r="A130" s="14" t="s">
        <v>288</v>
      </c>
      <c r="B130" s="15" t="s">
        <v>289</v>
      </c>
      <c r="C130" s="25">
        <v>346139.95</v>
      </c>
      <c r="D130" s="19">
        <v>6049.11</v>
      </c>
      <c r="E130" s="28"/>
      <c r="F130" s="28"/>
      <c r="G130" s="25">
        <f t="shared" si="7"/>
        <v>352189.06</v>
      </c>
      <c r="H130" s="21">
        <f t="shared" si="8"/>
        <v>0.00087207538182703</v>
      </c>
      <c r="I130" s="22">
        <f t="shared" si="9"/>
        <v>5810.393411670646</v>
      </c>
      <c r="J130" s="19"/>
      <c r="K130" s="25">
        <f t="shared" si="12"/>
        <v>5810.393411670646</v>
      </c>
      <c r="L130" s="23"/>
      <c r="M130" s="19">
        <f t="shared" si="6"/>
        <v>5810.393411670646</v>
      </c>
      <c r="N130" s="19">
        <f t="shared" si="11"/>
        <v>0</v>
      </c>
      <c r="O130" s="24"/>
      <c r="P130" s="23"/>
    </row>
    <row r="131" spans="1:16" ht="14.25">
      <c r="A131" s="14" t="s">
        <v>290</v>
      </c>
      <c r="B131" s="15" t="s">
        <v>291</v>
      </c>
      <c r="C131" s="25">
        <v>5034469.84</v>
      </c>
      <c r="D131" s="19">
        <v>8285.13</v>
      </c>
      <c r="E131" s="28"/>
      <c r="F131" s="28"/>
      <c r="G131" s="25">
        <f t="shared" si="7"/>
        <v>5042754.97</v>
      </c>
      <c r="H131" s="21">
        <f t="shared" si="8"/>
        <v>0.012486652668662971</v>
      </c>
      <c r="I131" s="22">
        <f t="shared" si="9"/>
        <v>83195.060784561</v>
      </c>
      <c r="J131" s="19"/>
      <c r="K131" s="25">
        <f t="shared" si="12"/>
        <v>83195.060784561</v>
      </c>
      <c r="L131" s="23"/>
      <c r="M131" s="19">
        <f t="shared" si="6"/>
        <v>83195.060784561</v>
      </c>
      <c r="N131" s="19">
        <f t="shared" si="11"/>
        <v>0</v>
      </c>
      <c r="O131" s="24"/>
      <c r="P131" s="23"/>
    </row>
    <row r="132" spans="1:16" ht="14.25">
      <c r="A132" s="14" t="s">
        <v>292</v>
      </c>
      <c r="B132" s="15" t="s">
        <v>293</v>
      </c>
      <c r="C132" s="25">
        <v>2996159.66</v>
      </c>
      <c r="D132" s="19">
        <v>13758.03</v>
      </c>
      <c r="E132" s="28"/>
      <c r="F132" s="28"/>
      <c r="G132" s="25">
        <f t="shared" si="7"/>
        <v>3009917.69</v>
      </c>
      <c r="H132" s="21">
        <f t="shared" si="8"/>
        <v>0.0074530285488557824</v>
      </c>
      <c r="I132" s="22">
        <f t="shared" si="9"/>
        <v>49657.43659285422</v>
      </c>
      <c r="J132" s="19"/>
      <c r="K132" s="25">
        <f t="shared" si="12"/>
        <v>49657.43659285422</v>
      </c>
      <c r="L132" s="23"/>
      <c r="M132" s="19">
        <f t="shared" si="6"/>
        <v>49657.43659285422</v>
      </c>
      <c r="N132" s="19">
        <f t="shared" si="11"/>
        <v>0</v>
      </c>
      <c r="O132" s="24"/>
      <c r="P132" s="23"/>
    </row>
    <row r="133" spans="1:16" ht="14.25">
      <c r="A133" s="14" t="s">
        <v>294</v>
      </c>
      <c r="B133" s="15" t="s">
        <v>295</v>
      </c>
      <c r="C133" s="25">
        <v>81878.39</v>
      </c>
      <c r="D133" s="19">
        <v>1031.39</v>
      </c>
      <c r="E133" s="28"/>
      <c r="F133" s="28"/>
      <c r="G133" s="25">
        <f t="shared" si="7"/>
        <v>82909.78</v>
      </c>
      <c r="H133" s="21">
        <f t="shared" si="8"/>
        <v>0.00020529762636776696</v>
      </c>
      <c r="I133" s="22">
        <f t="shared" si="9"/>
        <v>1367.840441934973</v>
      </c>
      <c r="J133" s="19"/>
      <c r="K133" s="25">
        <f t="shared" si="12"/>
        <v>1367.840441934973</v>
      </c>
      <c r="L133" s="23"/>
      <c r="M133" s="19">
        <f t="shared" si="6"/>
        <v>1367.840441934973</v>
      </c>
      <c r="N133" s="19">
        <f t="shared" si="11"/>
        <v>0</v>
      </c>
      <c r="O133" s="24"/>
      <c r="P133" s="23"/>
    </row>
    <row r="134" spans="1:16" ht="14.25">
      <c r="A134" s="14" t="s">
        <v>296</v>
      </c>
      <c r="B134" s="15" t="s">
        <v>297</v>
      </c>
      <c r="C134" s="25">
        <v>847552.31</v>
      </c>
      <c r="D134" s="19">
        <v>4303.48</v>
      </c>
      <c r="E134" s="28"/>
      <c r="F134" s="28"/>
      <c r="G134" s="25">
        <f t="shared" si="7"/>
        <v>851855.79</v>
      </c>
      <c r="H134" s="21">
        <f t="shared" si="8"/>
        <v>0.0021093286183444097</v>
      </c>
      <c r="I134" s="22">
        <f t="shared" si="9"/>
        <v>14053.86433613098</v>
      </c>
      <c r="J134" s="19"/>
      <c r="K134" s="25">
        <f t="shared" si="12"/>
        <v>14053.86433613098</v>
      </c>
      <c r="L134" s="23"/>
      <c r="M134" s="19">
        <f t="shared" si="6"/>
        <v>14053.86433613098</v>
      </c>
      <c r="N134" s="19">
        <f t="shared" si="11"/>
        <v>0</v>
      </c>
      <c r="O134" s="24"/>
      <c r="P134" s="23"/>
    </row>
    <row r="135" spans="1:16" ht="14.25">
      <c r="A135" s="14" t="s">
        <v>298</v>
      </c>
      <c r="B135" s="15" t="s">
        <v>299</v>
      </c>
      <c r="C135" s="25">
        <v>2811450.75</v>
      </c>
      <c r="D135" s="19">
        <v>6654.8</v>
      </c>
      <c r="E135" s="28"/>
      <c r="F135" s="28"/>
      <c r="G135" s="25">
        <f t="shared" si="7"/>
        <v>2818105.55</v>
      </c>
      <c r="H135" s="21">
        <f t="shared" si="8"/>
        <v>0.006978071589007115</v>
      </c>
      <c r="I135" s="22">
        <f t="shared" si="9"/>
        <v>46492.93172568302</v>
      </c>
      <c r="J135" s="19"/>
      <c r="K135" s="25">
        <f t="shared" si="12"/>
        <v>46492.93172568302</v>
      </c>
      <c r="L135" s="23"/>
      <c r="M135" s="19">
        <f t="shared" si="6"/>
        <v>46492.93172568302</v>
      </c>
      <c r="N135" s="19">
        <f t="shared" si="11"/>
        <v>0</v>
      </c>
      <c r="O135" s="24"/>
      <c r="P135" s="23"/>
    </row>
    <row r="136" spans="1:16" ht="14.25">
      <c r="A136" s="14" t="s">
        <v>300</v>
      </c>
      <c r="B136" s="15" t="s">
        <v>301</v>
      </c>
      <c r="C136" s="25">
        <v>4075036.12</v>
      </c>
      <c r="D136" s="19">
        <v>5041.22</v>
      </c>
      <c r="E136" s="28"/>
      <c r="F136" s="28"/>
      <c r="G136" s="25">
        <f t="shared" si="7"/>
        <v>4080077.3400000003</v>
      </c>
      <c r="H136" s="21">
        <f t="shared" si="8"/>
        <v>0.01010291178313237</v>
      </c>
      <c r="I136" s="22">
        <f t="shared" si="9"/>
        <v>67312.86456042303</v>
      </c>
      <c r="J136" s="19"/>
      <c r="K136" s="25">
        <f t="shared" si="12"/>
        <v>67312.86456042303</v>
      </c>
      <c r="L136" s="23"/>
      <c r="M136" s="19">
        <f t="shared" si="6"/>
        <v>67312.86456042303</v>
      </c>
      <c r="N136" s="19">
        <f t="shared" si="11"/>
        <v>0</v>
      </c>
      <c r="O136" s="24"/>
      <c r="P136" s="23"/>
    </row>
    <row r="137" spans="1:16" ht="14.25">
      <c r="A137" s="14" t="s">
        <v>302</v>
      </c>
      <c r="B137" s="15" t="s">
        <v>303</v>
      </c>
      <c r="C137" s="25">
        <v>952918</v>
      </c>
      <c r="D137" s="19">
        <v>633.5</v>
      </c>
      <c r="E137" s="28"/>
      <c r="F137" s="28"/>
      <c r="G137" s="25">
        <f t="shared" si="7"/>
        <v>953551.5</v>
      </c>
      <c r="H137" s="21">
        <f t="shared" si="8"/>
        <v>0.002361143155480858</v>
      </c>
      <c r="I137" s="22">
        <f t="shared" si="9"/>
        <v>15731.633893706583</v>
      </c>
      <c r="J137" s="19"/>
      <c r="K137" s="25">
        <f t="shared" si="12"/>
        <v>15731.633893706583</v>
      </c>
      <c r="L137" s="23"/>
      <c r="M137" s="19">
        <f t="shared" si="6"/>
        <v>15731.633893706583</v>
      </c>
      <c r="N137" s="19">
        <f t="shared" si="11"/>
        <v>0</v>
      </c>
      <c r="O137" s="24"/>
      <c r="P137" s="23"/>
    </row>
    <row r="138" spans="1:16" ht="14.25">
      <c r="A138" s="14" t="s">
        <v>304</v>
      </c>
      <c r="B138" s="15" t="s">
        <v>305</v>
      </c>
      <c r="C138" s="25">
        <v>358649.06</v>
      </c>
      <c r="D138" s="19">
        <v>571.44</v>
      </c>
      <c r="E138" s="28"/>
      <c r="F138" s="28"/>
      <c r="G138" s="25">
        <f t="shared" si="7"/>
        <v>359220.5</v>
      </c>
      <c r="H138" s="21">
        <f t="shared" si="8"/>
        <v>0.0008894863307156578</v>
      </c>
      <c r="I138" s="22">
        <f t="shared" si="9"/>
        <v>5926.397675546865</v>
      </c>
      <c r="J138" s="19"/>
      <c r="K138" s="25">
        <f t="shared" si="12"/>
        <v>5926.397675546865</v>
      </c>
      <c r="L138" s="23"/>
      <c r="M138" s="19">
        <f t="shared" si="6"/>
        <v>5926.397675546865</v>
      </c>
      <c r="N138" s="19">
        <f t="shared" si="11"/>
        <v>0</v>
      </c>
      <c r="O138" s="24"/>
      <c r="P138" s="23"/>
    </row>
    <row r="139" spans="1:16" ht="14.25">
      <c r="A139" s="14" t="s">
        <v>306</v>
      </c>
      <c r="B139" s="15" t="s">
        <v>307</v>
      </c>
      <c r="C139" s="25">
        <v>910197.01</v>
      </c>
      <c r="D139" s="19">
        <v>2010.7</v>
      </c>
      <c r="E139" s="28"/>
      <c r="F139" s="28"/>
      <c r="G139" s="25">
        <f t="shared" si="7"/>
        <v>912207.71</v>
      </c>
      <c r="H139" s="21">
        <f t="shared" si="8"/>
        <v>0.0022587694433319726</v>
      </c>
      <c r="I139" s="22">
        <f t="shared" si="9"/>
        <v>15049.546593693645</v>
      </c>
      <c r="J139" s="19"/>
      <c r="K139" s="25">
        <f t="shared" si="12"/>
        <v>15049.546593693645</v>
      </c>
      <c r="L139" s="23"/>
      <c r="M139" s="19">
        <f>SUM(I139:J139)</f>
        <v>15049.546593693645</v>
      </c>
      <c r="N139" s="19">
        <f t="shared" si="11"/>
        <v>0</v>
      </c>
      <c r="O139" s="24"/>
      <c r="P139" s="23"/>
    </row>
    <row r="140" spans="1:16" ht="14.25">
      <c r="A140" s="14" t="s">
        <v>308</v>
      </c>
      <c r="B140" s="15" t="s">
        <v>309</v>
      </c>
      <c r="C140" s="25">
        <v>295154.44</v>
      </c>
      <c r="D140" s="19">
        <v>554.3</v>
      </c>
      <c r="E140" s="28"/>
      <c r="F140" s="28"/>
      <c r="G140" s="25">
        <f>SUM(C140:F140)</f>
        <v>295708.74</v>
      </c>
      <c r="H140" s="21">
        <f>G140/G$143</f>
        <v>0.0007322212460122695</v>
      </c>
      <c r="I140" s="22">
        <f>H140*I$143</f>
        <v>4878.58457235846</v>
      </c>
      <c r="J140" s="19"/>
      <c r="K140" s="25">
        <f t="shared" si="12"/>
        <v>4878.58457235846</v>
      </c>
      <c r="L140" s="23"/>
      <c r="M140" s="19">
        <f>SUM(I140:J140)</f>
        <v>4878.58457235846</v>
      </c>
      <c r="N140" s="19">
        <f t="shared" si="11"/>
        <v>0</v>
      </c>
      <c r="O140" s="24"/>
      <c r="P140" s="23"/>
    </row>
    <row r="141" spans="1:16" ht="14.25">
      <c r="A141" s="14" t="s">
        <v>310</v>
      </c>
      <c r="B141" s="15" t="s">
        <v>311</v>
      </c>
      <c r="C141" s="29">
        <v>522013.61</v>
      </c>
      <c r="D141" s="19">
        <v>757.35</v>
      </c>
      <c r="E141" s="28"/>
      <c r="F141" s="28"/>
      <c r="G141" s="25">
        <f>SUM(C141:F141)</f>
        <v>522770.95999999996</v>
      </c>
      <c r="H141" s="21">
        <f>G141/G$143</f>
        <v>0.0012944629357597962</v>
      </c>
      <c r="I141" s="22">
        <f>H141*I$143</f>
        <v>8624.643087427925</v>
      </c>
      <c r="J141" s="25"/>
      <c r="K141" s="25">
        <f t="shared" si="12"/>
        <v>8624.643087427925</v>
      </c>
      <c r="L141" s="23"/>
      <c r="M141" s="19">
        <f>SUM(I141:J141)</f>
        <v>8624.643087427925</v>
      </c>
      <c r="N141" s="19">
        <f t="shared" si="11"/>
        <v>0</v>
      </c>
      <c r="O141" s="24"/>
      <c r="P141" s="23"/>
    </row>
    <row r="142" spans="1:16" ht="14.25">
      <c r="A142" s="14">
        <v>31410</v>
      </c>
      <c r="B142" s="15" t="s">
        <v>312</v>
      </c>
      <c r="C142" s="30">
        <v>26727.6</v>
      </c>
      <c r="D142" s="31">
        <v>0</v>
      </c>
      <c r="E142" s="30">
        <f>SUM(E11:E141)</f>
        <v>0</v>
      </c>
      <c r="F142" s="30">
        <f>SUM(F11:F141)</f>
        <v>0</v>
      </c>
      <c r="G142" s="30">
        <f>SUM(C142:F142)</f>
        <v>26727.6</v>
      </c>
      <c r="H142" s="32">
        <f>G142/G$143</f>
        <v>6.618173198031797E-05</v>
      </c>
      <c r="I142" s="33">
        <f>H142*I$143</f>
        <v>440.95029797282274</v>
      </c>
      <c r="J142" s="33">
        <v>0</v>
      </c>
      <c r="K142" s="30">
        <f t="shared" si="12"/>
        <v>440.95029797282274</v>
      </c>
      <c r="L142" s="34"/>
      <c r="M142" s="35">
        <f>SUM(I142:J142)</f>
        <v>440.95029797282274</v>
      </c>
      <c r="N142" s="35">
        <f t="shared" si="11"/>
        <v>0</v>
      </c>
      <c r="O142" s="24"/>
      <c r="P142" s="23"/>
    </row>
    <row r="143" spans="1:16" ht="14.25">
      <c r="A143" s="23"/>
      <c r="B143" s="23"/>
      <c r="C143" s="36">
        <f aca="true" t="shared" si="13" ref="C143:H143">SUM(C11:C142)</f>
        <v>399871273.9559</v>
      </c>
      <c r="D143" s="37">
        <f t="shared" si="13"/>
        <v>3980350.9599999967</v>
      </c>
      <c r="E143" s="37">
        <f t="shared" si="13"/>
        <v>0</v>
      </c>
      <c r="F143" s="37">
        <f t="shared" si="13"/>
        <v>0</v>
      </c>
      <c r="G143" s="36">
        <f t="shared" si="13"/>
        <v>403851624.9159</v>
      </c>
      <c r="H143" s="38">
        <f t="shared" si="13"/>
        <v>0.9999999999999996</v>
      </c>
      <c r="I143" s="39">
        <f>'[1]Chart A'!D35</f>
        <v>6662719.224452429</v>
      </c>
      <c r="J143" s="36">
        <f>SUM(J11:J142)-J145</f>
        <v>0</v>
      </c>
      <c r="K143" s="36">
        <f>SUM(K11:K142)</f>
        <v>1844556.3620941932</v>
      </c>
      <c r="L143" s="23"/>
      <c r="M143" s="36">
        <f>SUM(M11:M142)</f>
        <v>6671798.244452432</v>
      </c>
      <c r="N143" s="36">
        <f>SUM(N11:N142)</f>
        <v>1706.401921043121</v>
      </c>
      <c r="O143" s="24"/>
      <c r="P143" s="23"/>
    </row>
    <row r="144" spans="1:16" ht="14.25">
      <c r="A144" s="23"/>
      <c r="B144" s="23"/>
      <c r="C144" s="19"/>
      <c r="D144" s="23"/>
      <c r="E144" s="23"/>
      <c r="F144" s="23"/>
      <c r="G144" s="19"/>
      <c r="H144" s="23"/>
      <c r="I144" s="40">
        <f>SUM(I11:I142)</f>
        <v>6662719.224452431</v>
      </c>
      <c r="J144" s="19"/>
      <c r="K144" s="19"/>
      <c r="L144" s="23"/>
      <c r="M144" s="19"/>
      <c r="N144" s="19"/>
      <c r="O144" s="24"/>
      <c r="P144" s="23"/>
    </row>
    <row r="145" spans="1:16" ht="14.25">
      <c r="A145" s="23"/>
      <c r="B145" s="23"/>
      <c r="C145" s="19"/>
      <c r="D145" s="23"/>
      <c r="E145" s="23"/>
      <c r="F145" s="23"/>
      <c r="G145" s="19"/>
      <c r="H145" s="41" t="s">
        <v>313</v>
      </c>
      <c r="I145" s="23"/>
      <c r="J145" s="42">
        <f>33.4+27.4+38.4+8.8+1.4+4.8+14.8+1.2+2.4+5.6+6+6+56.4+3.2+65+7.6+11.2+2.2+15.6+3.2+2.8+56.4+20.4+1.8+3.4+1.4+43+45.6+23.4+2.4+0.8+41.4+99.4+66.6+3.4+31.6+238.6+103.8+75.6+616.4+247.6+156.2+190+401+650.8+5080.42+560.2</f>
        <v>9079.02</v>
      </c>
      <c r="K145" s="19"/>
      <c r="L145" s="23"/>
      <c r="M145" s="19"/>
      <c r="N145" s="19"/>
      <c r="O145" s="24"/>
      <c r="P145" s="23"/>
    </row>
    <row r="146" spans="1:16" ht="14.25">
      <c r="A146" s="23"/>
      <c r="B146" s="23"/>
      <c r="C146" s="19"/>
      <c r="D146" s="23"/>
      <c r="E146" s="23"/>
      <c r="F146" s="23"/>
      <c r="G146" s="19"/>
      <c r="H146" s="23"/>
      <c r="I146" s="23"/>
      <c r="J146" s="19"/>
      <c r="K146" s="19"/>
      <c r="L146" s="23"/>
      <c r="M146" s="19"/>
      <c r="N146" s="19"/>
      <c r="O146" s="24"/>
      <c r="P146" s="23"/>
    </row>
    <row r="147" spans="1:16" ht="14.25">
      <c r="A147" s="23"/>
      <c r="B147" s="23"/>
      <c r="C147" s="19"/>
      <c r="D147" s="23"/>
      <c r="E147" s="23"/>
      <c r="F147" s="23"/>
      <c r="G147" s="19"/>
      <c r="H147" s="23"/>
      <c r="I147" s="23"/>
      <c r="J147" s="19"/>
      <c r="K147" s="19"/>
      <c r="L147" s="23"/>
      <c r="M147" s="19"/>
      <c r="N147" s="19"/>
      <c r="O147" s="24"/>
      <c r="P147" s="23"/>
    </row>
    <row r="148" spans="1:16" ht="14.25">
      <c r="A148" s="23"/>
      <c r="B148" s="23"/>
      <c r="C148" s="19"/>
      <c r="D148" s="23"/>
      <c r="E148" s="23"/>
      <c r="F148" s="23"/>
      <c r="G148" s="19"/>
      <c r="H148" s="23"/>
      <c r="I148" s="23"/>
      <c r="J148" s="19"/>
      <c r="K148" s="19"/>
      <c r="L148" s="23"/>
      <c r="M148" s="19"/>
      <c r="N148" s="19"/>
      <c r="O148" s="24"/>
      <c r="P148" s="23"/>
    </row>
    <row r="149" spans="1:16" ht="14.25">
      <c r="A149" s="23"/>
      <c r="B149" s="23"/>
      <c r="C149" s="19"/>
      <c r="D149" s="23"/>
      <c r="E149" s="23"/>
      <c r="F149" s="23"/>
      <c r="G149" s="19"/>
      <c r="H149" s="23"/>
      <c r="I149" s="23"/>
      <c r="J149" s="19"/>
      <c r="K149" s="19"/>
      <c r="L149" s="23"/>
      <c r="M149" s="19"/>
      <c r="N149" s="19"/>
      <c r="O149" s="24"/>
      <c r="P149" s="23"/>
    </row>
    <row r="150" spans="1:16" ht="14.25">
      <c r="A150" s="23"/>
      <c r="B150" s="23"/>
      <c r="C150" s="19"/>
      <c r="D150" s="23"/>
      <c r="E150" s="23"/>
      <c r="F150" s="23"/>
      <c r="G150" s="19"/>
      <c r="H150" s="23"/>
      <c r="I150" s="23"/>
      <c r="J150" s="19"/>
      <c r="K150" s="19"/>
      <c r="L150" s="23"/>
      <c r="M150" s="19"/>
      <c r="N150" s="19"/>
      <c r="O150" s="24"/>
      <c r="P150" s="23"/>
    </row>
    <row r="151" spans="1:16" ht="14.25">
      <c r="A151" s="43"/>
      <c r="B151" s="23"/>
      <c r="C151" s="19"/>
      <c r="D151" s="23"/>
      <c r="E151" s="23"/>
      <c r="F151" s="23"/>
      <c r="G151" s="19"/>
      <c r="H151" s="23"/>
      <c r="I151" s="23"/>
      <c r="J151" s="19"/>
      <c r="K151" s="19"/>
      <c r="L151" s="23"/>
      <c r="M151" s="19"/>
      <c r="N151" s="19"/>
      <c r="O151" s="24"/>
      <c r="P151" s="23"/>
    </row>
    <row r="152" spans="1:16" ht="14.25">
      <c r="A152" s="43" t="s">
        <v>314</v>
      </c>
      <c r="B152" s="43" t="s">
        <v>315</v>
      </c>
      <c r="C152" s="19"/>
      <c r="D152" s="23"/>
      <c r="E152" s="23"/>
      <c r="F152" s="23"/>
      <c r="G152" s="19"/>
      <c r="H152" s="23"/>
      <c r="I152" s="23"/>
      <c r="J152" s="19"/>
      <c r="K152" s="19"/>
      <c r="L152" s="23"/>
      <c r="M152" s="19"/>
      <c r="N152" s="19"/>
      <c r="O152" s="24"/>
      <c r="P152" s="23"/>
    </row>
    <row r="153" spans="1:16" ht="14.25">
      <c r="A153" s="43" t="s">
        <v>42</v>
      </c>
      <c r="B153" s="43" t="s">
        <v>316</v>
      </c>
      <c r="C153" s="19"/>
      <c r="D153" s="23"/>
      <c r="E153" s="23"/>
      <c r="F153" s="23"/>
      <c r="G153" s="19"/>
      <c r="H153" s="23"/>
      <c r="I153" s="23"/>
      <c r="J153" s="19"/>
      <c r="K153" s="19"/>
      <c r="L153" s="23"/>
      <c r="M153" s="19"/>
      <c r="N153" s="19"/>
      <c r="O153" s="24"/>
      <c r="P153" s="23"/>
    </row>
    <row r="154" spans="1:16" ht="14.25">
      <c r="A154" s="43" t="s">
        <v>43</v>
      </c>
      <c r="B154" s="43" t="s">
        <v>317</v>
      </c>
      <c r="C154" s="19"/>
      <c r="D154" s="23"/>
      <c r="E154" s="23"/>
      <c r="F154" s="23"/>
      <c r="G154" s="19"/>
      <c r="H154" s="23"/>
      <c r="I154" s="23"/>
      <c r="J154" s="19"/>
      <c r="K154" s="19"/>
      <c r="L154" s="23"/>
      <c r="M154" s="19"/>
      <c r="N154" s="19"/>
      <c r="O154" s="24"/>
      <c r="P154" s="23"/>
    </row>
    <row r="155" spans="1:16" ht="14.25">
      <c r="A155" s="43" t="s">
        <v>44</v>
      </c>
      <c r="B155" s="43" t="s">
        <v>317</v>
      </c>
      <c r="C155" s="19"/>
      <c r="D155" s="23"/>
      <c r="E155" s="23"/>
      <c r="F155" s="23"/>
      <c r="G155" s="19"/>
      <c r="H155" s="23"/>
      <c r="I155" s="23"/>
      <c r="J155" s="19"/>
      <c r="K155" s="19"/>
      <c r="L155" s="23"/>
      <c r="M155" s="19"/>
      <c r="N155" s="19"/>
      <c r="O155" s="24"/>
      <c r="P155" s="23"/>
    </row>
    <row r="156" spans="1:2" ht="14.25">
      <c r="A156" s="17" t="s">
        <v>48</v>
      </c>
      <c r="B156" s="17" t="s">
        <v>318</v>
      </c>
    </row>
  </sheetData>
  <sheetProtection/>
  <printOptions/>
  <pageMargins left="0.7" right="0.7" top="0.75" bottom="0.75" header="0.3" footer="0.3"/>
  <pageSetup fitToHeight="6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Stanislaus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Filgas</dc:creator>
  <cp:keywords/>
  <dc:description/>
  <cp:lastModifiedBy>Todd Filgas</cp:lastModifiedBy>
  <cp:lastPrinted>2009-11-12T20:43:38Z</cp:lastPrinted>
  <dcterms:created xsi:type="dcterms:W3CDTF">2009-11-12T20:36:37Z</dcterms:created>
  <dcterms:modified xsi:type="dcterms:W3CDTF">2009-11-12T20:43:41Z</dcterms:modified>
  <cp:category/>
  <cp:version/>
  <cp:contentType/>
  <cp:contentStatus/>
</cp:coreProperties>
</file>